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3130" windowHeight="4605" activeTab="3"/>
  </bookViews>
  <sheets>
    <sheet name="SubS" sheetId="5" r:id="rId1"/>
    <sheet name="Surface" sheetId="2" r:id="rId2"/>
    <sheet name="Dist Chart" sheetId="4" r:id="rId3"/>
    <sheet name="readme" sheetId="6" r:id="rId4"/>
  </sheets>
  <calcPr calcId="145621"/>
</workbook>
</file>

<file path=xl/calcChain.xml><?xml version="1.0" encoding="utf-8"?>
<calcChain xmlns="http://schemas.openxmlformats.org/spreadsheetml/2006/main">
  <c r="O14" i="2" l="1"/>
  <c r="O15" i="2" s="1"/>
  <c r="O16" i="2" s="1"/>
  <c r="O17" i="2" s="1"/>
  <c r="O18" i="2" s="1"/>
  <c r="O19" i="2" s="1"/>
  <c r="O20" i="2" s="1"/>
  <c r="O21" i="2" s="1"/>
  <c r="O22" i="2" s="1"/>
  <c r="O23" i="2" s="1"/>
  <c r="O24" i="2" s="1"/>
  <c r="O25" i="2" s="1"/>
  <c r="O26" i="2" s="1"/>
  <c r="O27" i="2" s="1"/>
  <c r="O28" i="2" s="1"/>
  <c r="O12" i="2"/>
  <c r="AJ15" i="5"/>
  <c r="AK15" i="5" s="1"/>
  <c r="AJ16" i="5"/>
  <c r="AK16" i="5" s="1"/>
  <c r="AJ17" i="5"/>
  <c r="AK17" i="5"/>
  <c r="AJ34" i="5" l="1"/>
  <c r="AK34" i="5" s="1"/>
  <c r="AJ33" i="5"/>
  <c r="AK33" i="5"/>
  <c r="AJ32" i="5"/>
  <c r="AK32" i="5"/>
  <c r="AJ31" i="5"/>
  <c r="AK31" i="5"/>
  <c r="AJ30" i="5"/>
  <c r="AK30" i="5" s="1"/>
  <c r="AJ29" i="5"/>
  <c r="AK29" i="5" s="1"/>
  <c r="AJ28" i="5"/>
  <c r="AK28" i="5"/>
  <c r="AJ27" i="5"/>
  <c r="AK27" i="5" s="1"/>
  <c r="AJ26" i="5"/>
  <c r="AK26" i="5" s="1"/>
  <c r="AE17" i="5"/>
  <c r="AF17" i="5" s="1"/>
  <c r="AE16" i="5"/>
  <c r="AF16" i="5" s="1"/>
  <c r="AF15" i="5"/>
  <c r="AE15" i="5"/>
  <c r="AE14" i="5"/>
  <c r="AF14" i="5" s="1"/>
  <c r="AE13" i="5"/>
  <c r="AF13" i="5" s="1"/>
  <c r="AE12" i="5"/>
  <c r="AF12" i="5" s="1"/>
  <c r="AF11" i="5"/>
  <c r="AE11" i="5"/>
  <c r="AE10" i="5"/>
  <c r="AF10" i="5" s="1"/>
  <c r="AE9" i="5"/>
  <c r="AF9" i="5" s="1"/>
  <c r="AE8" i="5"/>
  <c r="AH3" i="5"/>
  <c r="AF2" i="5"/>
  <c r="AF8" i="5" l="1"/>
  <c r="AG8" i="5" l="1"/>
  <c r="AG9" i="5" l="1"/>
  <c r="AG10" i="5" l="1"/>
  <c r="AG11" i="5" l="1"/>
  <c r="AG12" i="5" l="1"/>
  <c r="AG13" i="5" l="1"/>
  <c r="AG14" i="5" l="1"/>
  <c r="AG15" i="5" l="1"/>
  <c r="AG16" i="5" l="1"/>
  <c r="AG17" i="5" l="1"/>
  <c r="AJ24" i="5" l="1"/>
  <c r="AK24" i="5" s="1"/>
  <c r="AJ22" i="5"/>
  <c r="AK22" i="5" s="1"/>
  <c r="AJ20" i="5"/>
  <c r="AK20" i="5" s="1"/>
  <c r="AJ18" i="5"/>
  <c r="AK18" i="5" s="1"/>
  <c r="AJ25" i="5"/>
  <c r="AK25" i="5" s="1"/>
  <c r="AJ23" i="5"/>
  <c r="AK23" i="5" s="1"/>
  <c r="AJ21" i="5"/>
  <c r="AK21" i="5" s="1"/>
  <c r="AJ19" i="5"/>
  <c r="AK19" i="5" s="1"/>
  <c r="AE42" i="5" l="1"/>
  <c r="AE41" i="5"/>
  <c r="AE40" i="5"/>
  <c r="AE39" i="5"/>
  <c r="AE46" i="5"/>
  <c r="AE45" i="5"/>
  <c r="AE47" i="5"/>
  <c r="AE44" i="5" l="1"/>
  <c r="V14" i="2" l="1"/>
  <c r="W14" i="2" s="1"/>
  <c r="W13" i="2"/>
  <c r="V12" i="2"/>
  <c r="T47" i="2" s="1"/>
  <c r="M47" i="2"/>
  <c r="F47" i="2"/>
  <c r="M40" i="2" l="1"/>
  <c r="M43" i="2"/>
  <c r="F40" i="2"/>
  <c r="F43" i="2"/>
  <c r="W47" i="2"/>
  <c r="V15" i="2"/>
  <c r="W15" i="2" l="1"/>
  <c r="V16" i="2"/>
  <c r="F42" i="2"/>
  <c r="F41" i="2"/>
  <c r="M41" i="2"/>
  <c r="M42" i="2"/>
  <c r="F45" i="2" l="1"/>
  <c r="M45" i="2"/>
  <c r="W16" i="2"/>
  <c r="V17" i="2"/>
  <c r="W17" i="2" l="1"/>
  <c r="V18" i="2"/>
  <c r="W18" i="2" l="1"/>
  <c r="V19" i="2"/>
  <c r="W19" i="2" l="1"/>
  <c r="V20" i="2"/>
  <c r="W20" i="2" l="1"/>
  <c r="V21" i="2"/>
  <c r="W21" i="2" l="1"/>
  <c r="V22" i="2"/>
  <c r="W22" i="2" l="1"/>
  <c r="V23" i="2"/>
  <c r="W23" i="2" l="1"/>
  <c r="V24" i="2"/>
  <c r="W24" i="2" l="1"/>
  <c r="W40" i="2" s="1"/>
  <c r="V25" i="2"/>
  <c r="T40" i="2"/>
  <c r="T41" i="2"/>
  <c r="W25" i="2" l="1"/>
  <c r="V26" i="2"/>
  <c r="W41" i="2"/>
  <c r="V27" i="2" l="1"/>
  <c r="W26" i="2"/>
  <c r="T43" i="2"/>
  <c r="T42" i="2"/>
  <c r="T45" i="2" s="1"/>
  <c r="W43" i="2" l="1"/>
  <c r="W42" i="2"/>
  <c r="W45" i="2" s="1"/>
  <c r="V28" i="2"/>
  <c r="W28" i="2" s="1"/>
  <c r="W27" i="2"/>
</calcChain>
</file>

<file path=xl/sharedStrings.xml><?xml version="1.0" encoding="utf-8"?>
<sst xmlns="http://schemas.openxmlformats.org/spreadsheetml/2006/main" count="109" uniqueCount="77">
  <si>
    <t>Pebble Count Data Sheet</t>
  </si>
  <si>
    <t>River / Tributary:</t>
  </si>
  <si>
    <t>Whisker's Creek</t>
  </si>
  <si>
    <t>Crew:</t>
  </si>
  <si>
    <t>K. Dube, M. Harvey</t>
  </si>
  <si>
    <t>Whisher's Creek</t>
  </si>
  <si>
    <t xml:space="preserve">  Crew:</t>
  </si>
  <si>
    <t xml:space="preserve">Site: </t>
  </si>
  <si>
    <t>Tributary site PC1</t>
  </si>
  <si>
    <t xml:space="preserve">PRM: </t>
  </si>
  <si>
    <t>Trib Site PC1</t>
  </si>
  <si>
    <t xml:space="preserve">  PRM: </t>
  </si>
  <si>
    <t>Date / Time:</t>
  </si>
  <si>
    <t>Length &amp; Interval:</t>
  </si>
  <si>
    <t>RW</t>
  </si>
  <si>
    <t>Field Book #</t>
  </si>
  <si>
    <t>Comments:</t>
  </si>
  <si>
    <t>Waypoint(s):</t>
  </si>
  <si>
    <t>Gps Unit 1</t>
  </si>
  <si>
    <t>GPS 1</t>
  </si>
  <si>
    <t>Cobble population that is infrequently mobile</t>
  </si>
  <si>
    <t>Additional Comments</t>
  </si>
  <si>
    <t>Photo(s) #</t>
  </si>
  <si>
    <t>PC1</t>
  </si>
  <si>
    <t>Bulk sample taken on RB point bar- two bags S1A-S1B</t>
  </si>
  <si>
    <t>Size (mm)</t>
  </si>
  <si>
    <t>Left</t>
  </si>
  <si>
    <t>Sum</t>
  </si>
  <si>
    <t xml:space="preserve">Cum % </t>
  </si>
  <si>
    <t>Center</t>
  </si>
  <si>
    <t>Right</t>
  </si>
  <si>
    <t>Cum Ave</t>
  </si>
  <si>
    <t>&lt; 2</t>
  </si>
  <si>
    <t>Photo Log</t>
  </si>
  <si>
    <t>Photo #</t>
  </si>
  <si>
    <t>Description</t>
  </si>
  <si>
    <t>Looking U/S at cobble/infrequently mobile sample area PC1</t>
  </si>
  <si>
    <t>View U/S of x-sec survey reach</t>
  </si>
  <si>
    <t>Bulk sample site</t>
  </si>
  <si>
    <t>View D/S of x-sec survey reach taken from 10' U/S of XS 5.</t>
  </si>
  <si>
    <t>LEFT  COUNT</t>
  </si>
  <si>
    <t>CENTER  COUNT</t>
  </si>
  <si>
    <t>RIGHT  COUNT</t>
  </si>
  <si>
    <t>QC1______________</t>
  </si>
  <si>
    <t>KD</t>
  </si>
  <si>
    <t>Photo Backup_____________</t>
  </si>
  <si>
    <t>Page ___2__ of ___2___</t>
  </si>
  <si>
    <t>Average</t>
  </si>
  <si>
    <t>D%</t>
  </si>
  <si>
    <t>Gr</t>
  </si>
  <si>
    <t>%Sand</t>
  </si>
  <si>
    <t>Page _1____ of ___2___</t>
  </si>
  <si>
    <t xml:space="preserve">A field sieve was not performed, however two grab samples were taken </t>
  </si>
  <si>
    <t>and brought to the lab for analysis.  The samples were combined at the lab</t>
  </si>
  <si>
    <t>prior to analysis.</t>
  </si>
  <si>
    <t>Results Analysis</t>
  </si>
  <si>
    <t>Wet -16 mm Weight</t>
  </si>
  <si>
    <t>lbs</t>
  </si>
  <si>
    <t>Dry -16 mm Weight</t>
  </si>
  <si>
    <t>g  =</t>
  </si>
  <si>
    <t>% Moisture</t>
  </si>
  <si>
    <t>Field Sieve Results</t>
  </si>
  <si>
    <t>Raw</t>
  </si>
  <si>
    <t>Adjusted for Moisture</t>
  </si>
  <si>
    <t>Cumulative Weight</t>
  </si>
  <si>
    <t>% Finer Field</t>
  </si>
  <si>
    <t>%Finer Lab</t>
  </si>
  <si>
    <t>Adjusted % Finer Lab</t>
  </si>
  <si>
    <t>Compiled Resuts</t>
  </si>
  <si>
    <t>%Gravel</t>
  </si>
  <si>
    <t>%Silt/Clay</t>
  </si>
  <si>
    <t>PC2</t>
  </si>
  <si>
    <t>Transect: T3-T5 (PC1) &amp; 25' D/S of T1 (PC2)</t>
  </si>
  <si>
    <t>Sheets:</t>
  </si>
  <si>
    <t>Dist Chart—Sediment distribution curves for surface and subsurface samples</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</si>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</sst>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00"/>
    <numFmt numFmtId="166" formatCode="0.0000"/>
  </numFmts>
  <fonts count="13"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2"/>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125">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3" xfId="0"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Border="1" applyAlignment="1">
      <alignment horizontal="center" vertical="center"/>
    </xf>
    <xf numFmtId="0" fontId="1" fillId="0" borderId="8" xfId="0" applyFont="1" applyFill="1" applyBorder="1" applyAlignment="1">
      <alignment horizontal="right" vertical="center" wrapText="1"/>
    </xf>
    <xf numFmtId="0" fontId="1" fillId="0" borderId="8" xfId="0" applyFont="1" applyFill="1" applyBorder="1" applyAlignment="1">
      <alignment vertical="center" wrapText="1"/>
    </xf>
    <xf numFmtId="0" fontId="1" fillId="0" borderId="8" xfId="0" applyFont="1" applyFill="1" applyBorder="1" applyAlignment="1">
      <alignment horizontal="right"/>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1" fillId="0" borderId="4" xfId="0" applyFont="1" applyFill="1" applyBorder="1" applyAlignment="1"/>
    <xf numFmtId="0" fontId="1" fillId="0" borderId="4" xfId="0" applyFont="1" applyFill="1" applyBorder="1" applyAlignment="1">
      <alignment horizontal="right"/>
    </xf>
    <xf numFmtId="164" fontId="1" fillId="0" borderId="4" xfId="0" applyNumberFormat="1" applyFont="1" applyFill="1" applyBorder="1"/>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4" xfId="0" applyFont="1" applyFill="1" applyBorder="1" applyAlignment="1"/>
    <xf numFmtId="0" fontId="1" fillId="0" borderId="4" xfId="0" applyFont="1" applyFill="1" applyBorder="1" applyAlignment="1">
      <alignment vertical="center"/>
    </xf>
    <xf numFmtId="0" fontId="1" fillId="0" borderId="4" xfId="0" quotePrefix="1" applyFont="1" applyFill="1" applyBorder="1" applyAlignment="1"/>
    <xf numFmtId="0" fontId="1" fillId="0" borderId="4" xfId="0" applyFont="1" applyFill="1" applyBorder="1" applyAlignment="1">
      <alignment horizontal="right" vertical="center"/>
    </xf>
    <xf numFmtId="0" fontId="1" fillId="0" borderId="4" xfId="0" applyFont="1" applyFill="1" applyBorder="1" applyAlignment="1">
      <alignment vertical="center" wrapText="1"/>
    </xf>
    <xf numFmtId="0" fontId="1" fillId="0" borderId="17" xfId="0" applyFont="1" applyFill="1" applyBorder="1" applyAlignment="1">
      <alignment horizontal="right" vertical="center" wrapText="1"/>
    </xf>
    <xf numFmtId="0" fontId="1" fillId="0" borderId="17" xfId="0" applyFont="1" applyFill="1" applyBorder="1" applyAlignment="1"/>
    <xf numFmtId="0" fontId="1" fillId="0" borderId="17" xfId="0" applyFont="1" applyFill="1" applyBorder="1" applyAlignment="1">
      <alignment horizontal="right" vertical="center"/>
    </xf>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8" xfId="0" applyFont="1" applyFill="1" applyBorder="1" applyAlignment="1"/>
    <xf numFmtId="0" fontId="8" fillId="0" borderId="7" xfId="0" applyFont="1" applyFill="1" applyBorder="1" applyAlignment="1"/>
    <xf numFmtId="0" fontId="8" fillId="0" borderId="21" xfId="0" applyFont="1" applyFill="1" applyBorder="1" applyAlignment="1"/>
    <xf numFmtId="0" fontId="8" fillId="0" borderId="11"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10" fillId="0" borderId="0" xfId="0" applyFont="1" applyFill="1" applyBorder="1" applyAlignment="1">
      <alignment vertical="center"/>
    </xf>
    <xf numFmtId="0" fontId="8" fillId="0" borderId="23" xfId="0" applyFont="1" applyFill="1" applyBorder="1" applyAlignment="1"/>
    <xf numFmtId="0" fontId="8" fillId="0" borderId="16" xfId="0" applyFont="1" applyFill="1" applyBorder="1" applyAlignment="1"/>
    <xf numFmtId="0" fontId="8" fillId="0" borderId="24" xfId="0" applyFont="1" applyFill="1" applyBorder="1" applyAlignment="1"/>
    <xf numFmtId="0" fontId="8" fillId="0" borderId="25" xfId="0" applyFont="1" applyFill="1" applyBorder="1" applyAlignment="1"/>
    <xf numFmtId="0" fontId="11" fillId="0" borderId="0" xfId="0" applyFont="1" applyFill="1" applyBorder="1" applyAlignment="1"/>
    <xf numFmtId="0" fontId="1" fillId="0" borderId="0" xfId="0" applyFont="1" applyFill="1" applyBorder="1" applyAlignment="1">
      <alignment horizontal="left"/>
    </xf>
    <xf numFmtId="0" fontId="1" fillId="2" borderId="5" xfId="0" quotePrefix="1" applyFont="1" applyFill="1" applyBorder="1" applyAlignment="1">
      <alignment horizontal="center" vertical="center"/>
    </xf>
    <xf numFmtId="0" fontId="1" fillId="2" borderId="9" xfId="0" applyFont="1" applyFill="1" applyBorder="1" applyAlignment="1">
      <alignment horizontal="right" vertical="center" wrapText="1"/>
    </xf>
    <xf numFmtId="0" fontId="1" fillId="2" borderId="6" xfId="0" quotePrefix="1" applyFont="1" applyFill="1" applyBorder="1" applyAlignment="1">
      <alignment horizontal="center" vertical="center"/>
    </xf>
    <xf numFmtId="0" fontId="1" fillId="2" borderId="10" xfId="0" quotePrefix="1" applyFont="1" applyFill="1" applyBorder="1" applyAlignment="1">
      <alignment horizontal="center" vertical="center"/>
    </xf>
    <xf numFmtId="0" fontId="1" fillId="2" borderId="12" xfId="0" applyFont="1" applyFill="1" applyBorder="1" applyAlignment="1">
      <alignment horizontal="right" vertical="center" wrapText="1"/>
    </xf>
    <xf numFmtId="0" fontId="1" fillId="2" borderId="10" xfId="0" applyFont="1" applyFill="1" applyBorder="1" applyAlignment="1">
      <alignment horizontal="center" vertical="center"/>
    </xf>
    <xf numFmtId="164" fontId="1" fillId="2" borderId="10" xfId="0" quotePrefix="1" applyNumberFormat="1" applyFont="1" applyFill="1" applyBorder="1" applyAlignment="1">
      <alignment horizontal="center" vertical="center"/>
    </xf>
    <xf numFmtId="0" fontId="1" fillId="2" borderId="14" xfId="0" applyFont="1" applyFill="1" applyBorder="1" applyAlignment="1">
      <alignment horizontal="center" vertical="center"/>
    </xf>
    <xf numFmtId="164" fontId="1" fillId="0" borderId="0" xfId="0" applyNumberFormat="1" applyFont="1" applyFill="1" applyBorder="1"/>
    <xf numFmtId="0" fontId="1" fillId="2" borderId="0" xfId="0" applyFont="1" applyFill="1" applyBorder="1"/>
    <xf numFmtId="0" fontId="2" fillId="2" borderId="0" xfId="0" applyFont="1" applyFill="1" applyBorder="1"/>
    <xf numFmtId="0" fontId="0" fillId="2" borderId="0" xfId="0" applyFill="1" applyAlignment="1">
      <alignment horizontal="center"/>
    </xf>
    <xf numFmtId="164" fontId="0" fillId="2" borderId="0" xfId="0" applyNumberFormat="1" applyFill="1" applyAlignment="1">
      <alignment horizontal="center"/>
    </xf>
    <xf numFmtId="2" fontId="1" fillId="2" borderId="0" xfId="0" applyNumberFormat="1" applyFont="1" applyFill="1" applyBorder="1"/>
    <xf numFmtId="0" fontId="0" fillId="2" borderId="0" xfId="0" applyFill="1"/>
    <xf numFmtId="164" fontId="1" fillId="0" borderId="0" xfId="0" applyNumberFormat="1" applyFont="1"/>
    <xf numFmtId="0" fontId="1" fillId="3" borderId="0" xfId="0" applyFont="1" applyFill="1"/>
    <xf numFmtId="2" fontId="1" fillId="0" borderId="0" xfId="0" applyNumberFormat="1" applyFont="1"/>
    <xf numFmtId="9" fontId="1" fillId="2" borderId="0" xfId="1" applyFont="1" applyFill="1"/>
    <xf numFmtId="9" fontId="1" fillId="0" borderId="0" xfId="1" applyFont="1"/>
    <xf numFmtId="0" fontId="1" fillId="0" borderId="4" xfId="0" applyFont="1" applyBorder="1" applyAlignment="1">
      <alignment horizontal="center" wrapText="1"/>
    </xf>
    <xf numFmtId="0" fontId="1" fillId="0" borderId="4" xfId="0" applyFont="1" applyBorder="1" applyAlignment="1">
      <alignment horizontal="center" vertical="center" wrapText="1"/>
    </xf>
    <xf numFmtId="164" fontId="1" fillId="2" borderId="4" xfId="0" applyNumberFormat="1" applyFont="1" applyFill="1" applyBorder="1" applyAlignment="1">
      <alignment horizontal="left"/>
    </xf>
    <xf numFmtId="0" fontId="1" fillId="0" borderId="4" xfId="0" applyFont="1" applyBorder="1"/>
    <xf numFmtId="9" fontId="1" fillId="0" borderId="4" xfId="1" applyFont="1" applyBorder="1"/>
    <xf numFmtId="0" fontId="1" fillId="4" borderId="4" xfId="0" applyFont="1" applyFill="1" applyBorder="1"/>
    <xf numFmtId="43" fontId="1" fillId="0" borderId="4" xfId="0" applyNumberFormat="1" applyFont="1" applyBorder="1"/>
    <xf numFmtId="164" fontId="1" fillId="0" borderId="4" xfId="0" applyNumberFormat="1" applyFont="1" applyBorder="1"/>
    <xf numFmtId="164" fontId="1" fillId="2" borderId="4" xfId="0" quotePrefix="1" applyNumberFormat="1" applyFont="1" applyFill="1" applyBorder="1" applyAlignment="1">
      <alignment horizontal="left"/>
    </xf>
    <xf numFmtId="0" fontId="1" fillId="3" borderId="4" xfId="0" applyFont="1" applyFill="1" applyBorder="1"/>
    <xf numFmtId="0" fontId="1" fillId="2" borderId="4" xfId="0" applyFont="1" applyFill="1" applyBorder="1" applyAlignment="1">
      <alignment horizontal="left"/>
    </xf>
    <xf numFmtId="165" fontId="0" fillId="2" borderId="0" xfId="0" applyNumberFormat="1" applyFill="1" applyAlignment="1">
      <alignment horizontal="center"/>
    </xf>
    <xf numFmtId="166" fontId="1" fillId="2" borderId="4" xfId="0" applyNumberFormat="1" applyFont="1" applyFill="1" applyBorder="1" applyAlignment="1">
      <alignment horizontal="left"/>
    </xf>
    <xf numFmtId="164" fontId="1" fillId="3" borderId="4" xfId="0" applyNumberFormat="1" applyFont="1" applyFill="1" applyBorder="1"/>
    <xf numFmtId="0" fontId="1" fillId="0" borderId="2" xfId="0" applyFont="1" applyBorder="1" applyAlignment="1">
      <alignment horizontal="left"/>
    </xf>
    <xf numFmtId="0" fontId="0" fillId="0" borderId="0" xfId="0" applyAlignment="1">
      <alignment vertical="center"/>
    </xf>
    <xf numFmtId="0" fontId="3" fillId="0" borderId="0" xfId="0" applyFont="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0" xfId="0" applyFont="1" applyBorder="1" applyAlignment="1">
      <alignment horizontal="center"/>
    </xf>
    <xf numFmtId="0" fontId="8" fillId="0" borderId="24" xfId="0" applyFont="1" applyFill="1" applyBorder="1" applyAlignment="1">
      <alignment horizontal="center"/>
    </xf>
    <xf numFmtId="0" fontId="8" fillId="0" borderId="25"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1" fillId="0" borderId="13" xfId="0" applyFont="1" applyFill="1" applyBorder="1" applyAlignment="1">
      <alignment horizontal="left"/>
    </xf>
    <xf numFmtId="0" fontId="1" fillId="0" borderId="2" xfId="0" applyFont="1" applyFill="1" applyBorder="1" applyAlignment="1">
      <alignment horizontal="left"/>
    </xf>
    <xf numFmtId="0" fontId="1" fillId="0" borderId="11" xfId="0" applyFont="1" applyFill="1" applyBorder="1" applyAlignment="1">
      <alignment horizontal="left"/>
    </xf>
    <xf numFmtId="0" fontId="8" fillId="0" borderId="13" xfId="0" applyFont="1" applyFill="1" applyBorder="1" applyAlignment="1">
      <alignment horizontal="center"/>
    </xf>
    <xf numFmtId="0" fontId="8" fillId="0" borderId="22"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xf numFmtId="0" fontId="1"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 xfId="0" applyFont="1" applyFill="1" applyBorder="1" applyAlignment="1">
      <alignment horizontal="left"/>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0" xfId="0" applyFont="1" applyFill="1" applyBorder="1" applyAlignment="1">
      <alignment horizontal="center"/>
    </xf>
    <xf numFmtId="0" fontId="5" fillId="0" borderId="0"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Whiskers Creek FA-104</a:t>
            </a:r>
            <a:endParaRPr lang="en-US"/>
          </a:p>
        </c:rich>
      </c:tx>
      <c:layout>
        <c:manualLayout>
          <c:xMode val="edge"/>
          <c:yMode val="edge"/>
          <c:x val="0.29692850981648972"/>
          <c:y val="2.8337589921691317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4"/>
          <c:order val="10"/>
          <c:tx>
            <c:v>Coarse Immobile Area</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0</c:v>
                </c:pt>
                <c:pt idx="3">
                  <c:v>0</c:v>
                </c:pt>
                <c:pt idx="4">
                  <c:v>0</c:v>
                </c:pt>
                <c:pt idx="5">
                  <c:v>0</c:v>
                </c:pt>
                <c:pt idx="6">
                  <c:v>0</c:v>
                </c:pt>
                <c:pt idx="7">
                  <c:v>2</c:v>
                </c:pt>
                <c:pt idx="8">
                  <c:v>8</c:v>
                </c:pt>
                <c:pt idx="9">
                  <c:v>16</c:v>
                </c:pt>
                <c:pt idx="10">
                  <c:v>32</c:v>
                </c:pt>
                <c:pt idx="11">
                  <c:v>52</c:v>
                </c:pt>
                <c:pt idx="12">
                  <c:v>78</c:v>
                </c:pt>
                <c:pt idx="13">
                  <c:v>97</c:v>
                </c:pt>
                <c:pt idx="14">
                  <c:v>99</c:v>
                </c:pt>
                <c:pt idx="15">
                  <c:v>100</c:v>
                </c:pt>
              </c:numCache>
            </c:numRef>
          </c:yVal>
          <c:smooth val="0"/>
        </c:ser>
        <c:ser>
          <c:idx val="0"/>
          <c:order val="11"/>
          <c:tx>
            <c:v>Grab Sample Lab Results - Mobile Fraction</c:v>
          </c:tx>
          <c:marker>
            <c:symbol val="none"/>
          </c:marker>
          <c:xVal>
            <c:numRef>
              <c:f>SubS!$AD$8:$AD$34</c:f>
              <c:numCache>
                <c:formatCode>0.0</c:formatCode>
                <c:ptCount val="27"/>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pt idx="18" formatCode="0.0000">
                  <c:v>5.0500000000000003E-2</c:v>
                </c:pt>
                <c:pt idx="19" formatCode="0.0000">
                  <c:v>3.61E-2</c:v>
                </c:pt>
                <c:pt idx="20" formatCode="0.0000">
                  <c:v>2.5499999999999998E-2</c:v>
                </c:pt>
                <c:pt idx="21" formatCode="0.0000">
                  <c:v>1.7999999999999999E-2</c:v>
                </c:pt>
                <c:pt idx="22" formatCode="0.0000">
                  <c:v>1.32E-2</c:v>
                </c:pt>
                <c:pt idx="23" formatCode="0.0000">
                  <c:v>9.2999999999999992E-3</c:v>
                </c:pt>
                <c:pt idx="24" formatCode="0.0000">
                  <c:v>6.6E-3</c:v>
                </c:pt>
                <c:pt idx="25" formatCode="0.0000">
                  <c:v>3.2000000000000002E-3</c:v>
                </c:pt>
                <c:pt idx="26" formatCode="0.0000">
                  <c:v>1.4E-3</c:v>
                </c:pt>
              </c:numCache>
            </c:numRef>
          </c:xVal>
          <c:yVal>
            <c:numRef>
              <c:f>SubS!$AK$8:$AK$34</c:f>
              <c:numCache>
                <c:formatCode>_(* #,##0.00_);_(* \(#,##0.00\);_(* "-"??_);_(@_)</c:formatCode>
                <c:ptCount val="27"/>
                <c:pt idx="0">
                  <c:v>100</c:v>
                </c:pt>
                <c:pt idx="1">
                  <c:v>100</c:v>
                </c:pt>
                <c:pt idx="2">
                  <c:v>100</c:v>
                </c:pt>
                <c:pt idx="3">
                  <c:v>100</c:v>
                </c:pt>
                <c:pt idx="4">
                  <c:v>100</c:v>
                </c:pt>
                <c:pt idx="5">
                  <c:v>100</c:v>
                </c:pt>
                <c:pt idx="6">
                  <c:v>100</c:v>
                </c:pt>
                <c:pt idx="7">
                  <c:v>100</c:v>
                </c:pt>
                <c:pt idx="8">
                  <c:v>79</c:v>
                </c:pt>
                <c:pt idx="9">
                  <c:v>55.000000000000007</c:v>
                </c:pt>
                <c:pt idx="10">
                  <c:v>43</c:v>
                </c:pt>
                <c:pt idx="11">
                  <c:v>37</c:v>
                </c:pt>
                <c:pt idx="12">
                  <c:v>33</c:v>
                </c:pt>
                <c:pt idx="13">
                  <c:v>28.000000000000004</c:v>
                </c:pt>
                <c:pt idx="14">
                  <c:v>18</c:v>
                </c:pt>
                <c:pt idx="15">
                  <c:v>5</c:v>
                </c:pt>
                <c:pt idx="16">
                  <c:v>3</c:v>
                </c:pt>
                <c:pt idx="17">
                  <c:v>1.3</c:v>
                </c:pt>
                <c:pt idx="18" formatCode="General">
                  <c:v>0.8</c:v>
                </c:pt>
                <c:pt idx="19" formatCode="General">
                  <c:v>0.3</c:v>
                </c:pt>
                <c:pt idx="20" formatCode="General">
                  <c:v>0.3</c:v>
                </c:pt>
                <c:pt idx="21" formatCode="General">
                  <c:v>0.3</c:v>
                </c:pt>
                <c:pt idx="22" formatCode="General">
                  <c:v>0.3</c:v>
                </c:pt>
                <c:pt idx="23" formatCode="General">
                  <c:v>0.3</c:v>
                </c:pt>
                <c:pt idx="24" formatCode="General">
                  <c:v>0.3</c:v>
                </c:pt>
                <c:pt idx="25" formatCode="General">
                  <c:v>0</c:v>
                </c:pt>
                <c:pt idx="26" formatCode="General">
                  <c:v>0</c:v>
                </c:pt>
              </c:numCache>
            </c:numRef>
          </c:yVal>
          <c:smooth val="0"/>
        </c:ser>
        <c:ser>
          <c:idx val="1"/>
          <c:order val="12"/>
          <c:tx>
            <c:v>Surface Layer</c:v>
          </c:tx>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0</c:v>
                </c:pt>
                <c:pt idx="5">
                  <c:v>3</c:v>
                </c:pt>
                <c:pt idx="6">
                  <c:v>9</c:v>
                </c:pt>
                <c:pt idx="7">
                  <c:v>24</c:v>
                </c:pt>
                <c:pt idx="8">
                  <c:v>47</c:v>
                </c:pt>
                <c:pt idx="9">
                  <c:v>69</c:v>
                </c:pt>
                <c:pt idx="10">
                  <c:v>97</c:v>
                </c:pt>
                <c:pt idx="11">
                  <c:v>99</c:v>
                </c:pt>
                <c:pt idx="12">
                  <c:v>100</c:v>
                </c:pt>
                <c:pt idx="13">
                  <c:v>100</c:v>
                </c:pt>
                <c:pt idx="14">
                  <c:v>100</c:v>
                </c:pt>
                <c:pt idx="15">
                  <c:v>100</c:v>
                </c:pt>
              </c:numCache>
            </c:numRef>
          </c:yVal>
          <c:smooth val="0"/>
        </c:ser>
        <c:dLbls>
          <c:showLegendKey val="0"/>
          <c:showVal val="0"/>
          <c:showCatName val="0"/>
          <c:showSerName val="0"/>
          <c:showPercent val="0"/>
          <c:showBubbleSize val="0"/>
        </c:dLbls>
        <c:axId val="125012608"/>
        <c:axId val="125035264"/>
      </c:scatterChart>
      <c:valAx>
        <c:axId val="12501260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25035264"/>
        <c:crosses val="autoZero"/>
        <c:crossBetween val="midCat"/>
        <c:majorUnit val="10"/>
        <c:minorUnit val="10"/>
      </c:valAx>
      <c:valAx>
        <c:axId val="12503526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2501260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3969374684881033"/>
          <c:y val="0.14094853004459434"/>
          <c:w val="0.30151302872054525"/>
          <c:h val="0.1837465324723392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25</xdr:col>
      <xdr:colOff>457200</xdr:colOff>
      <xdr:row>52</xdr:row>
      <xdr:rowOff>83820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248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K47"/>
  <sheetViews>
    <sheetView topLeftCell="V1" workbookViewId="0">
      <selection activeCell="AE40" sqref="AE40"/>
    </sheetView>
  </sheetViews>
  <sheetFormatPr defaultRowHeight="15" x14ac:dyDescent="0.25"/>
  <cols>
    <col min="30" max="37" width="8.85546875" style="1"/>
  </cols>
  <sheetData>
    <row r="1" spans="3:37" ht="22.9" x14ac:dyDescent="0.4">
      <c r="AD1" s="98" t="s">
        <v>55</v>
      </c>
      <c r="AE1" s="98"/>
      <c r="AF1" s="98"/>
      <c r="AG1" s="98"/>
      <c r="AH1" s="98"/>
      <c r="AI1" s="98"/>
      <c r="AJ1" s="98"/>
      <c r="AK1" s="98"/>
    </row>
    <row r="2" spans="3:37" ht="14.45" x14ac:dyDescent="0.3">
      <c r="AD2" s="1" t="s">
        <v>56</v>
      </c>
      <c r="AF2" s="77">
        <f>+AE26</f>
        <v>0</v>
      </c>
      <c r="AG2" s="1" t="s">
        <v>57</v>
      </c>
    </row>
    <row r="3" spans="3:37" ht="14.45" x14ac:dyDescent="0.3">
      <c r="C3" t="s">
        <v>52</v>
      </c>
      <c r="AD3" s="1" t="s">
        <v>58</v>
      </c>
      <c r="AF3" s="78">
        <v>10226</v>
      </c>
      <c r="AG3" s="1" t="s">
        <v>59</v>
      </c>
      <c r="AH3" s="79">
        <f>+AF3*0.0022046</f>
        <v>22.544239600000001</v>
      </c>
      <c r="AI3" s="1" t="s">
        <v>57</v>
      </c>
    </row>
    <row r="4" spans="3:37" ht="14.45" x14ac:dyDescent="0.3">
      <c r="C4" t="s">
        <v>53</v>
      </c>
      <c r="AD4" s="1" t="s">
        <v>60</v>
      </c>
      <c r="AF4" s="80"/>
    </row>
    <row r="5" spans="3:37" thickBot="1" x14ac:dyDescent="0.35">
      <c r="C5" t="s">
        <v>54</v>
      </c>
      <c r="AF5" s="81"/>
    </row>
    <row r="6" spans="3:37" ht="14.45" x14ac:dyDescent="0.3">
      <c r="AE6" s="99" t="s">
        <v>61</v>
      </c>
      <c r="AF6" s="100"/>
      <c r="AG6" s="100"/>
      <c r="AH6" s="101"/>
    </row>
    <row r="7" spans="3:37" ht="42" x14ac:dyDescent="0.3">
      <c r="AE7" s="82" t="s">
        <v>62</v>
      </c>
      <c r="AF7" s="82" t="s">
        <v>63</v>
      </c>
      <c r="AG7" s="83" t="s">
        <v>64</v>
      </c>
      <c r="AH7" s="83" t="s">
        <v>65</v>
      </c>
      <c r="AI7" s="83" t="s">
        <v>66</v>
      </c>
      <c r="AJ7" s="83" t="s">
        <v>67</v>
      </c>
      <c r="AK7" s="83" t="s">
        <v>68</v>
      </c>
    </row>
    <row r="8" spans="3:37" ht="14.45" x14ac:dyDescent="0.3">
      <c r="AD8" s="84">
        <v>360</v>
      </c>
      <c r="AE8" s="85">
        <f t="shared" ref="AE8:AE17" si="0">+H30</f>
        <v>0</v>
      </c>
      <c r="AF8" s="85">
        <f>+AE8</f>
        <v>0</v>
      </c>
      <c r="AG8" s="85">
        <f>+AF8</f>
        <v>0</v>
      </c>
      <c r="AH8" s="86"/>
      <c r="AI8" s="87"/>
      <c r="AJ8" s="87"/>
      <c r="AK8" s="88">
        <v>100</v>
      </c>
    </row>
    <row r="9" spans="3:37" ht="14.45" x14ac:dyDescent="0.3">
      <c r="AD9" s="84">
        <v>256</v>
      </c>
      <c r="AE9" s="85">
        <f>+H31</f>
        <v>0</v>
      </c>
      <c r="AF9" s="85">
        <f t="shared" ref="AF9:AF17" si="1">+AE9</f>
        <v>0</v>
      </c>
      <c r="AG9" s="89">
        <f t="shared" ref="AG9:AG17" si="2">+AF9+AG8</f>
        <v>0</v>
      </c>
      <c r="AH9" s="86"/>
      <c r="AI9" s="87"/>
      <c r="AJ9" s="87"/>
      <c r="AK9" s="88">
        <v>100</v>
      </c>
    </row>
    <row r="10" spans="3:37" ht="14.45" x14ac:dyDescent="0.3">
      <c r="AD10" s="84">
        <v>180</v>
      </c>
      <c r="AE10" s="85">
        <f>+H32</f>
        <v>0</v>
      </c>
      <c r="AF10" s="85">
        <f t="shared" si="1"/>
        <v>0</v>
      </c>
      <c r="AG10" s="89">
        <f t="shared" si="2"/>
        <v>0</v>
      </c>
      <c r="AH10" s="86"/>
      <c r="AI10" s="87"/>
      <c r="AJ10" s="87"/>
      <c r="AK10" s="88">
        <v>100</v>
      </c>
    </row>
    <row r="11" spans="3:37" x14ac:dyDescent="0.25">
      <c r="AD11" s="84">
        <v>128</v>
      </c>
      <c r="AE11" s="85">
        <f t="shared" si="0"/>
        <v>0</v>
      </c>
      <c r="AF11" s="85">
        <f t="shared" si="1"/>
        <v>0</v>
      </c>
      <c r="AG11" s="89">
        <f t="shared" si="2"/>
        <v>0</v>
      </c>
      <c r="AH11" s="86"/>
      <c r="AI11" s="87"/>
      <c r="AJ11" s="87"/>
      <c r="AK11" s="88">
        <v>100</v>
      </c>
    </row>
    <row r="12" spans="3:37" x14ac:dyDescent="0.25">
      <c r="AD12" s="90">
        <v>90</v>
      </c>
      <c r="AE12" s="85">
        <f t="shared" si="0"/>
        <v>0</v>
      </c>
      <c r="AF12" s="85">
        <f t="shared" si="1"/>
        <v>0</v>
      </c>
      <c r="AG12" s="89">
        <f t="shared" si="2"/>
        <v>0</v>
      </c>
      <c r="AH12" s="86"/>
      <c r="AI12" s="87"/>
      <c r="AJ12" s="87"/>
      <c r="AK12" s="88">
        <v>100</v>
      </c>
    </row>
    <row r="13" spans="3:37" x14ac:dyDescent="0.25">
      <c r="AD13" s="90">
        <v>64</v>
      </c>
      <c r="AE13" s="85">
        <f t="shared" si="0"/>
        <v>0</v>
      </c>
      <c r="AF13" s="85">
        <f t="shared" si="1"/>
        <v>0</v>
      </c>
      <c r="AG13" s="89">
        <f t="shared" si="2"/>
        <v>0</v>
      </c>
      <c r="AH13" s="86"/>
      <c r="AI13" s="87"/>
      <c r="AJ13" s="87"/>
      <c r="AK13" s="88">
        <v>100</v>
      </c>
    </row>
    <row r="14" spans="3:37" x14ac:dyDescent="0.25">
      <c r="AD14" s="84">
        <v>45</v>
      </c>
      <c r="AE14" s="85">
        <f t="shared" si="0"/>
        <v>0</v>
      </c>
      <c r="AF14" s="85">
        <f t="shared" si="1"/>
        <v>0</v>
      </c>
      <c r="AG14" s="89">
        <f t="shared" si="2"/>
        <v>0</v>
      </c>
      <c r="AH14" s="86"/>
      <c r="AI14" s="87"/>
      <c r="AJ14" s="87"/>
      <c r="AK14" s="88">
        <v>100</v>
      </c>
    </row>
    <row r="15" spans="3:37" x14ac:dyDescent="0.25">
      <c r="AD15" s="84">
        <v>32</v>
      </c>
      <c r="AE15" s="85">
        <f t="shared" si="0"/>
        <v>0</v>
      </c>
      <c r="AF15" s="85">
        <f t="shared" si="1"/>
        <v>0</v>
      </c>
      <c r="AG15" s="89">
        <f t="shared" si="2"/>
        <v>0</v>
      </c>
      <c r="AH15" s="86"/>
      <c r="AI15" s="87">
        <v>100</v>
      </c>
      <c r="AJ15" s="86">
        <f t="shared" ref="AJ15" si="3">+AI15/100*AH$17</f>
        <v>1</v>
      </c>
      <c r="AK15" s="88">
        <f t="shared" ref="AK15" si="4">+AJ15*100</f>
        <v>100</v>
      </c>
    </row>
    <row r="16" spans="3:37" x14ac:dyDescent="0.25">
      <c r="AD16" s="84">
        <v>22.5</v>
      </c>
      <c r="AE16" s="85">
        <f t="shared" si="0"/>
        <v>0</v>
      </c>
      <c r="AF16" s="85">
        <f t="shared" si="1"/>
        <v>0</v>
      </c>
      <c r="AG16" s="89">
        <f t="shared" si="2"/>
        <v>0</v>
      </c>
      <c r="AH16" s="86"/>
      <c r="AI16" s="87">
        <v>79</v>
      </c>
      <c r="AJ16" s="86">
        <f t="shared" ref="AJ16:AJ17" si="5">+AI16/100*AH$17</f>
        <v>0.79</v>
      </c>
      <c r="AK16" s="88">
        <f t="shared" ref="AK16:AK17" si="6">+AJ16*100</f>
        <v>79</v>
      </c>
    </row>
    <row r="17" spans="30:37" x14ac:dyDescent="0.25">
      <c r="AD17" s="84">
        <v>16</v>
      </c>
      <c r="AE17" s="85">
        <f t="shared" si="0"/>
        <v>0</v>
      </c>
      <c r="AF17" s="85">
        <f t="shared" si="1"/>
        <v>0</v>
      </c>
      <c r="AG17" s="89">
        <f t="shared" si="2"/>
        <v>0</v>
      </c>
      <c r="AH17" s="86">
        <v>1</v>
      </c>
      <c r="AI17" s="91">
        <v>55</v>
      </c>
      <c r="AJ17" s="86">
        <f t="shared" si="5"/>
        <v>0.55000000000000004</v>
      </c>
      <c r="AK17" s="88">
        <f t="shared" si="6"/>
        <v>55.000000000000007</v>
      </c>
    </row>
    <row r="18" spans="30:37" x14ac:dyDescent="0.25">
      <c r="AD18" s="84">
        <v>8</v>
      </c>
      <c r="AE18" s="87"/>
      <c r="AF18" s="87"/>
      <c r="AG18" s="87"/>
      <c r="AH18" s="87"/>
      <c r="AI18" s="91">
        <v>43</v>
      </c>
      <c r="AJ18" s="86">
        <f t="shared" ref="AJ18:AJ34" si="7">+AI18/100*AH$17</f>
        <v>0.43</v>
      </c>
      <c r="AK18" s="88">
        <f t="shared" ref="AK18:AK34" si="8">+AJ18*100</f>
        <v>43</v>
      </c>
    </row>
    <row r="19" spans="30:37" x14ac:dyDescent="0.25">
      <c r="AD19" s="84">
        <v>4</v>
      </c>
      <c r="AE19" s="87"/>
      <c r="AF19" s="87"/>
      <c r="AG19" s="87"/>
      <c r="AH19" s="87"/>
      <c r="AI19" s="91">
        <v>37</v>
      </c>
      <c r="AJ19" s="86">
        <f t="shared" si="7"/>
        <v>0.37</v>
      </c>
      <c r="AK19" s="88">
        <f t="shared" si="8"/>
        <v>37</v>
      </c>
    </row>
    <row r="20" spans="30:37" x14ac:dyDescent="0.25">
      <c r="AD20" s="84">
        <v>2</v>
      </c>
      <c r="AE20" s="87"/>
      <c r="AF20" s="87"/>
      <c r="AG20" s="87"/>
      <c r="AH20" s="87"/>
      <c r="AI20" s="91">
        <v>33</v>
      </c>
      <c r="AJ20" s="86">
        <f t="shared" si="7"/>
        <v>0.33</v>
      </c>
      <c r="AK20" s="88">
        <f t="shared" si="8"/>
        <v>33</v>
      </c>
    </row>
    <row r="21" spans="30:37" x14ac:dyDescent="0.25">
      <c r="AD21" s="84">
        <v>1</v>
      </c>
      <c r="AE21" s="87"/>
      <c r="AF21" s="87"/>
      <c r="AG21" s="87"/>
      <c r="AH21" s="87"/>
      <c r="AI21" s="91">
        <v>28</v>
      </c>
      <c r="AJ21" s="86">
        <f t="shared" si="7"/>
        <v>0.28000000000000003</v>
      </c>
      <c r="AK21" s="88">
        <f t="shared" si="8"/>
        <v>28.000000000000004</v>
      </c>
    </row>
    <row r="22" spans="30:37" x14ac:dyDescent="0.25">
      <c r="AD22" s="84">
        <v>0.5</v>
      </c>
      <c r="AE22" s="87"/>
      <c r="AF22" s="87"/>
      <c r="AG22" s="87"/>
      <c r="AH22" s="87"/>
      <c r="AI22" s="91">
        <v>18</v>
      </c>
      <c r="AJ22" s="86">
        <f t="shared" si="7"/>
        <v>0.18</v>
      </c>
      <c r="AK22" s="88">
        <f t="shared" si="8"/>
        <v>18</v>
      </c>
    </row>
    <row r="23" spans="30:37" x14ac:dyDescent="0.25">
      <c r="AD23" s="92">
        <v>0.25</v>
      </c>
      <c r="AE23" s="87"/>
      <c r="AF23" s="87"/>
      <c r="AG23" s="87"/>
      <c r="AH23" s="87"/>
      <c r="AI23" s="91">
        <v>5</v>
      </c>
      <c r="AJ23" s="86">
        <f t="shared" si="7"/>
        <v>0.05</v>
      </c>
      <c r="AK23" s="88">
        <f t="shared" si="8"/>
        <v>5</v>
      </c>
    </row>
    <row r="24" spans="30:37" x14ac:dyDescent="0.25">
      <c r="AD24" s="92">
        <v>0.125</v>
      </c>
      <c r="AE24" s="87"/>
      <c r="AF24" s="87"/>
      <c r="AG24" s="87"/>
      <c r="AH24" s="87"/>
      <c r="AI24" s="91">
        <v>3</v>
      </c>
      <c r="AJ24" s="86">
        <f t="shared" si="7"/>
        <v>0.03</v>
      </c>
      <c r="AK24" s="88">
        <f t="shared" si="8"/>
        <v>3</v>
      </c>
    </row>
    <row r="25" spans="30:37" x14ac:dyDescent="0.25">
      <c r="AD25" s="92">
        <v>6.25E-2</v>
      </c>
      <c r="AE25" s="85"/>
      <c r="AF25" s="85"/>
      <c r="AG25" s="85"/>
      <c r="AH25" s="85"/>
      <c r="AI25" s="91">
        <v>1.3</v>
      </c>
      <c r="AJ25" s="86">
        <f t="shared" si="7"/>
        <v>1.3000000000000001E-2</v>
      </c>
      <c r="AK25" s="88">
        <f t="shared" si="8"/>
        <v>1.3</v>
      </c>
    </row>
    <row r="26" spans="30:37" x14ac:dyDescent="0.25">
      <c r="AD26" s="94">
        <v>5.0500000000000003E-2</v>
      </c>
      <c r="AE26" s="89"/>
      <c r="AF26" s="85"/>
      <c r="AG26" s="89"/>
      <c r="AH26" s="85"/>
      <c r="AI26" s="91">
        <v>0.8</v>
      </c>
      <c r="AJ26" s="85">
        <f t="shared" si="7"/>
        <v>8.0000000000000002E-3</v>
      </c>
      <c r="AK26" s="85">
        <f t="shared" si="8"/>
        <v>0.8</v>
      </c>
    </row>
    <row r="27" spans="30:37" x14ac:dyDescent="0.25">
      <c r="AD27" s="94">
        <v>3.61E-2</v>
      </c>
      <c r="AE27" s="85"/>
      <c r="AF27" s="85"/>
      <c r="AG27" s="89"/>
      <c r="AH27" s="85"/>
      <c r="AI27" s="91">
        <v>0.3</v>
      </c>
      <c r="AJ27" s="85">
        <f t="shared" si="7"/>
        <v>3.0000000000000001E-3</v>
      </c>
      <c r="AK27" s="85">
        <f t="shared" si="8"/>
        <v>0.3</v>
      </c>
    </row>
    <row r="28" spans="30:37" x14ac:dyDescent="0.25">
      <c r="AD28" s="94">
        <v>2.5499999999999998E-2</v>
      </c>
      <c r="AE28" s="85"/>
      <c r="AF28" s="85"/>
      <c r="AG28" s="85"/>
      <c r="AH28" s="85"/>
      <c r="AI28" s="91">
        <v>0.3</v>
      </c>
      <c r="AJ28" s="85">
        <f t="shared" si="7"/>
        <v>3.0000000000000001E-3</v>
      </c>
      <c r="AK28" s="85">
        <f t="shared" si="8"/>
        <v>0.3</v>
      </c>
    </row>
    <row r="29" spans="30:37" x14ac:dyDescent="0.25">
      <c r="AD29" s="94">
        <v>1.7999999999999999E-2</v>
      </c>
      <c r="AE29" s="85"/>
      <c r="AF29" s="85"/>
      <c r="AG29" s="85"/>
      <c r="AH29" s="85"/>
      <c r="AI29" s="91">
        <v>0.3</v>
      </c>
      <c r="AJ29" s="85">
        <f t="shared" si="7"/>
        <v>3.0000000000000001E-3</v>
      </c>
      <c r="AK29" s="85">
        <f t="shared" si="8"/>
        <v>0.3</v>
      </c>
    </row>
    <row r="30" spans="30:37" x14ac:dyDescent="0.25">
      <c r="AD30" s="94">
        <v>1.32E-2</v>
      </c>
      <c r="AE30" s="85"/>
      <c r="AF30" s="85"/>
      <c r="AG30" s="85"/>
      <c r="AH30" s="85"/>
      <c r="AI30" s="91">
        <v>0.3</v>
      </c>
      <c r="AJ30" s="85">
        <f t="shared" si="7"/>
        <v>3.0000000000000001E-3</v>
      </c>
      <c r="AK30" s="85">
        <f t="shared" si="8"/>
        <v>0.3</v>
      </c>
    </row>
    <row r="31" spans="30:37" x14ac:dyDescent="0.25">
      <c r="AD31" s="94">
        <v>9.2999999999999992E-3</v>
      </c>
      <c r="AE31" s="85"/>
      <c r="AF31" s="85"/>
      <c r="AG31" s="85"/>
      <c r="AH31" s="85"/>
      <c r="AI31" s="91">
        <v>0.3</v>
      </c>
      <c r="AJ31" s="85">
        <f t="shared" si="7"/>
        <v>3.0000000000000001E-3</v>
      </c>
      <c r="AK31" s="85">
        <f t="shared" si="8"/>
        <v>0.3</v>
      </c>
    </row>
    <row r="32" spans="30:37" x14ac:dyDescent="0.25">
      <c r="AD32" s="94">
        <v>6.6E-3</v>
      </c>
      <c r="AE32" s="85"/>
      <c r="AF32" s="85"/>
      <c r="AG32" s="85"/>
      <c r="AH32" s="85"/>
      <c r="AI32" s="91">
        <v>0.3</v>
      </c>
      <c r="AJ32" s="85">
        <f t="shared" si="7"/>
        <v>3.0000000000000001E-3</v>
      </c>
      <c r="AK32" s="85">
        <f t="shared" si="8"/>
        <v>0.3</v>
      </c>
    </row>
    <row r="33" spans="30:37" x14ac:dyDescent="0.25">
      <c r="AD33" s="94">
        <v>3.2000000000000002E-3</v>
      </c>
      <c r="AE33" s="85"/>
      <c r="AF33" s="85"/>
      <c r="AG33" s="85"/>
      <c r="AH33" s="85"/>
      <c r="AI33" s="95">
        <v>0</v>
      </c>
      <c r="AJ33" s="85">
        <f t="shared" si="7"/>
        <v>0</v>
      </c>
      <c r="AK33" s="85">
        <f t="shared" si="8"/>
        <v>0</v>
      </c>
    </row>
    <row r="34" spans="30:37" x14ac:dyDescent="0.25">
      <c r="AD34" s="94">
        <v>1.4E-3</v>
      </c>
      <c r="AE34" s="85"/>
      <c r="AF34" s="85"/>
      <c r="AG34" s="85"/>
      <c r="AH34" s="85"/>
      <c r="AI34" s="95">
        <v>0</v>
      </c>
      <c r="AJ34" s="85">
        <f t="shared" si="7"/>
        <v>0</v>
      </c>
      <c r="AK34" s="85">
        <f t="shared" si="8"/>
        <v>0</v>
      </c>
    </row>
    <row r="38" spans="30:37" x14ac:dyDescent="0.25">
      <c r="AD38" s="73" t="s">
        <v>48</v>
      </c>
      <c r="AE38" s="73" t="s">
        <v>25</v>
      </c>
    </row>
    <row r="39" spans="30:37" x14ac:dyDescent="0.25">
      <c r="AD39" s="73">
        <v>16</v>
      </c>
      <c r="AE39" s="93">
        <f ca="1">10^(FORECAST(AD39,LOG(OFFSET(AD$8:AD$34,MATCH(AD39,AK$8:AK$34,-1)-1,0,2)),OFFSET(AK$8:AK$34,MATCH(AD39,AK$8:AK$34,-1)-1,0,2)))</f>
        <v>0.44942548659777087</v>
      </c>
    </row>
    <row r="40" spans="30:37" x14ac:dyDescent="0.25">
      <c r="AD40" s="73">
        <v>50</v>
      </c>
      <c r="AE40" s="93">
        <f ca="1">10^(FORECAST(AD40,LOG(OFFSET(AD$8:AD$34,MATCH(AD40,AK$8:AK$34,-1)-1,0,2)),OFFSET(AK$8:AK$34,MATCH(AD40,AK$8:AK$34,-1)-1,0,2)))</f>
        <v>11.986456615013452</v>
      </c>
    </row>
    <row r="41" spans="30:37" x14ac:dyDescent="0.25">
      <c r="AD41" s="73">
        <v>84</v>
      </c>
      <c r="AE41" s="93">
        <f ca="1">10^(FORECAST(AD41,LOG(OFFSET(AD$8:AD$34,MATCH(AD41,AK$8:AK$34,-1)-1,0,2)),OFFSET(AK$8:AK$34,MATCH(AD41,AK$8:AK$34,-1)-1,0,2)))</f>
        <v>24.468274383800527</v>
      </c>
    </row>
    <row r="42" spans="30:37" x14ac:dyDescent="0.25">
      <c r="AD42" s="73">
        <v>90</v>
      </c>
      <c r="AE42" s="93">
        <f ca="1">10^(FORECAST(AD42,LOG(OFFSET(AD$8:AD$34,MATCH(AD42,AK$8:AK$34,-1)-1,0,2)),OFFSET(AK$8:AK$34,MATCH(AD42,AK$8:AK$34,-1)-1,0,2)))</f>
        <v>27.058787410977178</v>
      </c>
    </row>
    <row r="43" spans="30:37" x14ac:dyDescent="0.25">
      <c r="AD43" s="76"/>
      <c r="AE43" s="76"/>
    </row>
    <row r="44" spans="30:37" x14ac:dyDescent="0.25">
      <c r="AD44" s="73" t="s">
        <v>49</v>
      </c>
      <c r="AE44" s="74">
        <f ca="1">0.5*(AE41/AE40+AE40/AE39)</f>
        <v>14.355973640138188</v>
      </c>
    </row>
    <row r="45" spans="30:37" x14ac:dyDescent="0.25">
      <c r="AD45" s="76" t="s">
        <v>69</v>
      </c>
      <c r="AE45" s="74">
        <f>100-AK20</f>
        <v>67</v>
      </c>
    </row>
    <row r="46" spans="30:37" x14ac:dyDescent="0.25">
      <c r="AD46" s="76" t="s">
        <v>50</v>
      </c>
      <c r="AE46" s="74">
        <f>AK20-AK25</f>
        <v>31.7</v>
      </c>
    </row>
    <row r="47" spans="30:37" x14ac:dyDescent="0.25">
      <c r="AD47" s="73" t="s">
        <v>70</v>
      </c>
      <c r="AE47" s="74">
        <f>AK25</f>
        <v>1.3</v>
      </c>
    </row>
  </sheetData>
  <mergeCells count="2">
    <mergeCell ref="AD1:AK1"/>
    <mergeCell ref="AE6:AH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topLeftCell="F1" workbookViewId="0">
      <selection activeCell="M41" sqref="M41"/>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98" t="s">
        <v>0</v>
      </c>
      <c r="C2" s="98"/>
      <c r="D2" s="98"/>
      <c r="E2" s="98"/>
      <c r="F2" s="98"/>
      <c r="G2" s="98"/>
      <c r="H2" s="98"/>
      <c r="I2" s="98"/>
      <c r="J2" s="98"/>
      <c r="K2" s="98"/>
      <c r="L2" s="98"/>
      <c r="M2" s="98"/>
      <c r="N2" s="98"/>
      <c r="O2" s="98"/>
      <c r="P2" s="98"/>
      <c r="Q2" s="98"/>
      <c r="R2" s="98"/>
      <c r="S2" s="98"/>
      <c r="T2" s="98"/>
      <c r="U2" s="98"/>
      <c r="V2" s="98"/>
      <c r="X2" s="98" t="s">
        <v>0</v>
      </c>
      <c r="Y2" s="98"/>
      <c r="Z2" s="98"/>
      <c r="AA2" s="98"/>
      <c r="AB2" s="98"/>
      <c r="AC2" s="98"/>
      <c r="AD2" s="98"/>
      <c r="AE2" s="98"/>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t="s">
        <v>5</v>
      </c>
      <c r="Z4" s="6"/>
      <c r="AA4" s="1" t="s">
        <v>6</v>
      </c>
      <c r="AB4" s="6" t="s">
        <v>4</v>
      </c>
      <c r="AC4" s="6"/>
      <c r="AD4" s="6"/>
    </row>
    <row r="5" spans="2:33" x14ac:dyDescent="0.2">
      <c r="B5" s="9" t="s">
        <v>7</v>
      </c>
      <c r="C5" s="9"/>
      <c r="D5" s="9" t="s">
        <v>8</v>
      </c>
      <c r="E5" s="9"/>
      <c r="F5" s="9"/>
      <c r="G5" s="9"/>
      <c r="J5" s="1"/>
      <c r="K5" s="9" t="s">
        <v>9</v>
      </c>
      <c r="L5" s="9"/>
      <c r="M5" s="9"/>
      <c r="N5" s="9"/>
      <c r="O5" s="9"/>
      <c r="P5" s="9"/>
      <c r="Q5" s="9"/>
      <c r="R5" s="9"/>
      <c r="S5" s="9"/>
      <c r="T5" s="9"/>
      <c r="X5" s="8" t="s">
        <v>7</v>
      </c>
      <c r="Y5" s="9" t="s">
        <v>10</v>
      </c>
      <c r="Z5" s="9"/>
      <c r="AA5" s="1" t="s">
        <v>11</v>
      </c>
      <c r="AB5" s="9"/>
      <c r="AC5" s="9"/>
      <c r="AD5" s="9"/>
    </row>
    <row r="6" spans="2:33" x14ac:dyDescent="0.2">
      <c r="B6" s="9" t="s">
        <v>12</v>
      </c>
      <c r="C6" s="9"/>
      <c r="D6" s="10">
        <v>41474</v>
      </c>
      <c r="E6" s="11">
        <v>0.6875</v>
      </c>
      <c r="F6" s="9"/>
      <c r="G6" s="9"/>
      <c r="J6" s="1"/>
      <c r="K6" s="9" t="s">
        <v>13</v>
      </c>
      <c r="L6" s="9"/>
      <c r="M6" s="9" t="s">
        <v>14</v>
      </c>
      <c r="N6" s="9"/>
      <c r="O6" s="9"/>
      <c r="P6" s="9"/>
      <c r="Q6" s="9"/>
      <c r="R6" s="9"/>
      <c r="S6" s="9"/>
      <c r="T6" s="9"/>
      <c r="U6" s="9"/>
      <c r="V6" s="9"/>
      <c r="X6" s="8" t="s">
        <v>12</v>
      </c>
      <c r="Y6" s="10">
        <v>41474</v>
      </c>
      <c r="Z6" s="11">
        <v>0.6875</v>
      </c>
      <c r="AA6" s="8" t="s">
        <v>15</v>
      </c>
      <c r="AB6" s="9"/>
      <c r="AC6" s="9"/>
      <c r="AD6" s="12"/>
    </row>
    <row r="7" spans="2:33" x14ac:dyDescent="0.2">
      <c r="B7" s="9" t="s">
        <v>15</v>
      </c>
      <c r="C7" s="9"/>
      <c r="D7" s="9"/>
      <c r="E7" s="9"/>
      <c r="F7" s="9"/>
      <c r="G7" s="9"/>
      <c r="J7" s="13"/>
      <c r="K7" s="14" t="s">
        <v>16</v>
      </c>
      <c r="L7" s="14"/>
      <c r="M7" s="96" t="s">
        <v>72</v>
      </c>
      <c r="N7" s="15"/>
      <c r="O7" s="15"/>
      <c r="P7" s="15"/>
      <c r="Q7" s="9"/>
      <c r="R7" s="9"/>
      <c r="S7" s="9"/>
      <c r="T7" s="9"/>
      <c r="U7" s="9"/>
      <c r="V7" s="9"/>
      <c r="X7" s="8"/>
      <c r="Y7" s="8"/>
      <c r="Z7" s="8"/>
      <c r="AA7" s="8" t="s">
        <v>17</v>
      </c>
      <c r="AB7" s="9" t="s">
        <v>18</v>
      </c>
      <c r="AC7" s="9"/>
      <c r="AD7" s="16"/>
    </row>
    <row r="8" spans="2:33" x14ac:dyDescent="0.2">
      <c r="B8" s="9" t="s">
        <v>17</v>
      </c>
      <c r="C8" s="9"/>
      <c r="D8" s="9" t="s">
        <v>19</v>
      </c>
      <c r="E8" s="9"/>
      <c r="F8" s="9"/>
      <c r="G8" s="9"/>
      <c r="K8" s="9"/>
      <c r="L8" s="9"/>
      <c r="M8" s="9" t="s">
        <v>20</v>
      </c>
      <c r="N8" s="9"/>
      <c r="O8" s="9"/>
      <c r="P8" s="9"/>
      <c r="Q8" s="9"/>
      <c r="R8" s="9"/>
      <c r="S8" s="9"/>
      <c r="T8" s="9"/>
      <c r="U8" s="9"/>
      <c r="V8" s="9"/>
      <c r="X8" s="8" t="s">
        <v>21</v>
      </c>
      <c r="Y8" s="8"/>
      <c r="Z8" s="8"/>
      <c r="AA8" s="17"/>
      <c r="AB8" s="16"/>
      <c r="AC8" s="16"/>
      <c r="AD8" s="16"/>
    </row>
    <row r="9" spans="2:33" x14ac:dyDescent="0.2">
      <c r="B9" s="9" t="s">
        <v>22</v>
      </c>
      <c r="C9" s="9"/>
      <c r="D9" s="9">
        <v>20</v>
      </c>
      <c r="E9" s="9"/>
      <c r="F9" s="9"/>
      <c r="G9" s="9"/>
      <c r="H9" s="2"/>
      <c r="I9" s="1"/>
      <c r="J9" s="1"/>
      <c r="K9" s="9"/>
      <c r="L9" s="9"/>
      <c r="M9" s="9"/>
      <c r="N9" s="9"/>
      <c r="O9" s="9"/>
      <c r="P9" s="9"/>
      <c r="Q9" s="9"/>
      <c r="R9" s="9"/>
      <c r="S9" s="9"/>
      <c r="T9" s="9"/>
      <c r="U9" s="9"/>
      <c r="V9" s="9"/>
      <c r="X9" s="6" t="s">
        <v>24</v>
      </c>
      <c r="Y9" s="6"/>
      <c r="Z9" s="6"/>
      <c r="AA9" s="18"/>
      <c r="AB9" s="19"/>
      <c r="AC9" s="19"/>
      <c r="AD9" s="19"/>
      <c r="AE9" s="6"/>
      <c r="AF9" s="6"/>
    </row>
    <row r="10" spans="2:33" s="8" customFormat="1" ht="15.75" x14ac:dyDescent="0.25">
      <c r="B10" s="20"/>
      <c r="C10" s="123"/>
      <c r="D10" s="123"/>
      <c r="E10" s="123"/>
      <c r="F10" s="123"/>
      <c r="G10" s="123"/>
      <c r="H10" s="123"/>
      <c r="I10" s="21"/>
      <c r="J10" s="21"/>
      <c r="K10" s="21"/>
      <c r="L10" s="21"/>
      <c r="N10" s="20" t="s">
        <v>71</v>
      </c>
      <c r="U10" s="8" t="s">
        <v>23</v>
      </c>
      <c r="X10" s="9"/>
      <c r="Y10" s="9"/>
      <c r="Z10" s="9"/>
      <c r="AA10" s="14"/>
      <c r="AB10" s="15"/>
      <c r="AC10" s="15"/>
      <c r="AD10" s="15"/>
      <c r="AE10" s="9"/>
      <c r="AF10" s="9"/>
      <c r="AG10" s="1"/>
    </row>
    <row r="11" spans="2:33" s="8" customFormat="1" ht="32.25" thickBot="1" x14ac:dyDescent="0.25">
      <c r="B11" s="22" t="s">
        <v>25</v>
      </c>
      <c r="C11" s="124" t="s">
        <v>26</v>
      </c>
      <c r="D11" s="124"/>
      <c r="E11" s="124"/>
      <c r="F11" s="124"/>
      <c r="G11" s="23" t="s">
        <v>27</v>
      </c>
      <c r="H11" s="23" t="s">
        <v>28</v>
      </c>
      <c r="I11" s="22" t="s">
        <v>25</v>
      </c>
      <c r="J11" s="124" t="s">
        <v>29</v>
      </c>
      <c r="K11" s="124"/>
      <c r="L11" s="124"/>
      <c r="M11" s="124"/>
      <c r="N11" s="23" t="s">
        <v>27</v>
      </c>
      <c r="O11" s="23" t="s">
        <v>28</v>
      </c>
      <c r="P11" s="22" t="s">
        <v>25</v>
      </c>
      <c r="Q11" s="124" t="s">
        <v>30</v>
      </c>
      <c r="R11" s="124"/>
      <c r="S11" s="124"/>
      <c r="T11" s="124"/>
      <c r="U11" s="23" t="s">
        <v>27</v>
      </c>
      <c r="V11" s="23" t="s">
        <v>28</v>
      </c>
      <c r="W11" s="24" t="s">
        <v>31</v>
      </c>
      <c r="X11" s="9"/>
      <c r="Y11" s="9"/>
      <c r="Z11" s="9"/>
      <c r="AA11" s="14"/>
      <c r="AB11" s="15"/>
      <c r="AC11" s="15"/>
      <c r="AD11" s="15"/>
      <c r="AE11" s="9"/>
      <c r="AF11" s="9"/>
      <c r="AG11" s="1"/>
    </row>
    <row r="12" spans="2:33" s="29" customFormat="1" x14ac:dyDescent="0.2">
      <c r="B12" s="62" t="s">
        <v>32</v>
      </c>
      <c r="C12" s="120"/>
      <c r="D12" s="121"/>
      <c r="E12" s="121"/>
      <c r="F12" s="122"/>
      <c r="G12" s="25"/>
      <c r="H12" s="63"/>
      <c r="I12" s="64" t="s">
        <v>32</v>
      </c>
      <c r="J12" s="120"/>
      <c r="K12" s="121"/>
      <c r="L12" s="121"/>
      <c r="M12" s="122"/>
      <c r="N12" s="26"/>
      <c r="O12" s="63">
        <f>N12</f>
        <v>0</v>
      </c>
      <c r="P12" s="64" t="s">
        <v>32</v>
      </c>
      <c r="Q12" s="120"/>
      <c r="R12" s="121"/>
      <c r="S12" s="121"/>
      <c r="T12" s="122"/>
      <c r="U12" s="27"/>
      <c r="V12" s="63">
        <f>U12</f>
        <v>0</v>
      </c>
      <c r="W12" s="28"/>
      <c r="X12" s="9"/>
      <c r="Y12" s="9"/>
      <c r="Z12" s="9"/>
      <c r="AA12" s="14"/>
      <c r="AB12" s="15"/>
      <c r="AC12" s="15"/>
      <c r="AD12" s="15"/>
      <c r="AE12" s="9"/>
      <c r="AF12" s="9"/>
      <c r="AG12" s="1"/>
    </row>
    <row r="13" spans="2:33" s="29" customFormat="1" x14ac:dyDescent="0.2">
      <c r="B13" s="65">
        <v>2</v>
      </c>
      <c r="C13" s="113"/>
      <c r="D13" s="114"/>
      <c r="E13" s="114"/>
      <c r="F13" s="115"/>
      <c r="G13" s="30"/>
      <c r="H13" s="66"/>
      <c r="I13" s="65">
        <v>2</v>
      </c>
      <c r="J13" s="113"/>
      <c r="K13" s="114"/>
      <c r="L13" s="114"/>
      <c r="M13" s="115"/>
      <c r="N13" s="31"/>
      <c r="O13" s="66">
        <v>0</v>
      </c>
      <c r="P13" s="65">
        <v>2</v>
      </c>
      <c r="Q13" s="113"/>
      <c r="R13" s="114"/>
      <c r="S13" s="114"/>
      <c r="T13" s="115"/>
      <c r="U13" s="32"/>
      <c r="V13" s="66">
        <v>0</v>
      </c>
      <c r="W13" s="33">
        <f>AVERAGE(V13,O13,H13)</f>
        <v>0</v>
      </c>
      <c r="X13" s="9"/>
      <c r="Y13" s="9"/>
      <c r="Z13" s="9"/>
      <c r="AA13" s="14"/>
      <c r="AB13" s="15"/>
      <c r="AC13" s="15"/>
      <c r="AD13" s="15"/>
      <c r="AE13" s="9"/>
      <c r="AF13" s="9"/>
      <c r="AG13" s="1"/>
    </row>
    <row r="14" spans="2:33" s="29" customFormat="1" x14ac:dyDescent="0.2">
      <c r="B14" s="67">
        <v>2.8</v>
      </c>
      <c r="C14" s="113"/>
      <c r="D14" s="114"/>
      <c r="E14" s="114"/>
      <c r="F14" s="115"/>
      <c r="G14" s="30"/>
      <c r="H14" s="66"/>
      <c r="I14" s="67">
        <v>2.8</v>
      </c>
      <c r="J14" s="113"/>
      <c r="K14" s="114"/>
      <c r="L14" s="114"/>
      <c r="M14" s="115"/>
      <c r="N14" s="31"/>
      <c r="O14" s="66">
        <f>100*N13/SUM(N$13:N$28)</f>
        <v>0</v>
      </c>
      <c r="P14" s="67">
        <v>2.8</v>
      </c>
      <c r="Q14" s="113"/>
      <c r="R14" s="114"/>
      <c r="S14" s="114"/>
      <c r="T14" s="115"/>
      <c r="U14" s="32"/>
      <c r="V14" s="66">
        <f>100*U13/SUM(U$13:U$28)</f>
        <v>0</v>
      </c>
      <c r="W14" s="33">
        <f t="shared" ref="W14:W25" si="0">AVERAGE(V14,O14,H14)</f>
        <v>0</v>
      </c>
      <c r="X14" s="9"/>
      <c r="Y14" s="9"/>
      <c r="Z14" s="9"/>
      <c r="AA14" s="14"/>
      <c r="AB14" s="15"/>
      <c r="AC14" s="15"/>
      <c r="AD14" s="15"/>
      <c r="AE14" s="9"/>
      <c r="AF14" s="9"/>
      <c r="AG14" s="1"/>
    </row>
    <row r="15" spans="2:33" s="29" customFormat="1" x14ac:dyDescent="0.2">
      <c r="B15" s="65">
        <v>4</v>
      </c>
      <c r="C15" s="113"/>
      <c r="D15" s="114"/>
      <c r="E15" s="114"/>
      <c r="F15" s="115"/>
      <c r="G15" s="30"/>
      <c r="H15" s="66"/>
      <c r="I15" s="65">
        <v>4</v>
      </c>
      <c r="J15" s="113"/>
      <c r="K15" s="114"/>
      <c r="L15" s="114"/>
      <c r="M15" s="115"/>
      <c r="N15" s="31"/>
      <c r="O15" s="66">
        <f>100*N14/SUM(N$13:N$28)+O14</f>
        <v>0</v>
      </c>
      <c r="P15" s="65">
        <v>4</v>
      </c>
      <c r="Q15" s="113"/>
      <c r="R15" s="114"/>
      <c r="S15" s="114"/>
      <c r="T15" s="115"/>
      <c r="U15" s="32"/>
      <c r="V15" s="66">
        <f>100*U14/SUM(U$13:U$28)+V14</f>
        <v>0</v>
      </c>
      <c r="W15" s="33">
        <f t="shared" si="0"/>
        <v>0</v>
      </c>
      <c r="X15" s="9"/>
      <c r="Y15" s="9"/>
      <c r="Z15" s="9"/>
      <c r="AA15" s="14"/>
      <c r="AB15" s="9"/>
      <c r="AC15" s="9"/>
      <c r="AD15" s="9"/>
      <c r="AE15" s="9"/>
      <c r="AF15" s="9"/>
      <c r="AG15" s="1"/>
    </row>
    <row r="16" spans="2:33" s="29" customFormat="1" ht="18" x14ac:dyDescent="0.25">
      <c r="B16" s="65">
        <v>5.6</v>
      </c>
      <c r="C16" s="113"/>
      <c r="D16" s="114"/>
      <c r="E16" s="114"/>
      <c r="F16" s="115"/>
      <c r="G16" s="30"/>
      <c r="H16" s="66"/>
      <c r="I16" s="65">
        <v>5.6</v>
      </c>
      <c r="J16" s="113"/>
      <c r="K16" s="114"/>
      <c r="L16" s="114"/>
      <c r="M16" s="115"/>
      <c r="N16" s="31"/>
      <c r="O16" s="66">
        <f t="shared" ref="O16:O28" si="1">100*N15/SUM(N$13:N$28)+O15</f>
        <v>0</v>
      </c>
      <c r="P16" s="65">
        <v>5.6</v>
      </c>
      <c r="Q16" s="113"/>
      <c r="R16" s="114"/>
      <c r="S16" s="114"/>
      <c r="T16" s="115"/>
      <c r="U16" s="32"/>
      <c r="V16" s="66">
        <f t="shared" ref="V16:V28" si="2">100*U15/SUM(U$13:U$28)+V15</f>
        <v>0</v>
      </c>
      <c r="W16" s="33">
        <f t="shared" si="0"/>
        <v>0</v>
      </c>
      <c r="X16" s="34" t="s">
        <v>33</v>
      </c>
      <c r="Y16" s="35"/>
      <c r="Z16" s="35"/>
      <c r="AA16" s="36"/>
      <c r="AB16" s="37"/>
      <c r="AC16" s="37"/>
      <c r="AD16" s="37"/>
      <c r="AE16" s="37"/>
      <c r="AF16" s="37"/>
      <c r="AG16" s="1"/>
    </row>
    <row r="17" spans="2:33" s="29" customFormat="1" x14ac:dyDescent="0.2">
      <c r="B17" s="65">
        <v>8</v>
      </c>
      <c r="C17" s="113"/>
      <c r="D17" s="114"/>
      <c r="E17" s="114"/>
      <c r="F17" s="115"/>
      <c r="G17" s="30"/>
      <c r="H17" s="66"/>
      <c r="I17" s="65">
        <v>8</v>
      </c>
      <c r="J17" s="113"/>
      <c r="K17" s="114"/>
      <c r="L17" s="114"/>
      <c r="M17" s="115"/>
      <c r="N17" s="31">
        <v>3</v>
      </c>
      <c r="O17" s="66">
        <f t="shared" si="1"/>
        <v>0</v>
      </c>
      <c r="P17" s="65">
        <v>8</v>
      </c>
      <c r="Q17" s="113"/>
      <c r="R17" s="114"/>
      <c r="S17" s="114"/>
      <c r="T17" s="115"/>
      <c r="U17" s="32"/>
      <c r="V17" s="66">
        <f t="shared" si="2"/>
        <v>0</v>
      </c>
      <c r="W17" s="33">
        <f t="shared" si="0"/>
        <v>0</v>
      </c>
      <c r="X17" s="37" t="s">
        <v>34</v>
      </c>
      <c r="Y17" s="119" t="s">
        <v>35</v>
      </c>
      <c r="Z17" s="119"/>
      <c r="AA17" s="119"/>
      <c r="AB17" s="119"/>
      <c r="AC17" s="119"/>
      <c r="AD17" s="119"/>
      <c r="AE17" s="119"/>
      <c r="AF17" s="119"/>
      <c r="AG17" s="8"/>
    </row>
    <row r="18" spans="2:33" s="29" customFormat="1" x14ac:dyDescent="0.2">
      <c r="B18" s="65">
        <v>11</v>
      </c>
      <c r="C18" s="113"/>
      <c r="D18" s="114"/>
      <c r="E18" s="114"/>
      <c r="F18" s="115"/>
      <c r="G18" s="30"/>
      <c r="H18" s="66"/>
      <c r="I18" s="65">
        <v>11</v>
      </c>
      <c r="J18" s="113"/>
      <c r="K18" s="114"/>
      <c r="L18" s="114"/>
      <c r="M18" s="115"/>
      <c r="N18" s="31">
        <v>6</v>
      </c>
      <c r="O18" s="66">
        <f t="shared" si="1"/>
        <v>3</v>
      </c>
      <c r="P18" s="65">
        <v>11</v>
      </c>
      <c r="Q18" s="113"/>
      <c r="R18" s="114"/>
      <c r="S18" s="114"/>
      <c r="T18" s="115"/>
      <c r="U18" s="32"/>
      <c r="V18" s="66">
        <f t="shared" si="2"/>
        <v>0</v>
      </c>
      <c r="W18" s="33">
        <f>AVERAGE(V18,O18,H18)</f>
        <v>1.5</v>
      </c>
      <c r="X18" s="38">
        <v>21</v>
      </c>
      <c r="Y18" s="106" t="s">
        <v>36</v>
      </c>
      <c r="Z18" s="107"/>
      <c r="AA18" s="107"/>
      <c r="AB18" s="107"/>
      <c r="AC18" s="107"/>
      <c r="AD18" s="107"/>
      <c r="AE18" s="107"/>
      <c r="AF18" s="108"/>
    </row>
    <row r="19" spans="2:33" s="29" customFormat="1" x14ac:dyDescent="0.2">
      <c r="B19" s="65">
        <v>16</v>
      </c>
      <c r="C19" s="113"/>
      <c r="D19" s="114"/>
      <c r="E19" s="114"/>
      <c r="F19" s="115"/>
      <c r="G19" s="30"/>
      <c r="H19" s="66"/>
      <c r="I19" s="65">
        <v>16</v>
      </c>
      <c r="J19" s="113"/>
      <c r="K19" s="114"/>
      <c r="L19" s="114"/>
      <c r="M19" s="115"/>
      <c r="N19" s="31">
        <v>15</v>
      </c>
      <c r="O19" s="66">
        <f t="shared" si="1"/>
        <v>9</v>
      </c>
      <c r="P19" s="65">
        <v>16</v>
      </c>
      <c r="Q19" s="113"/>
      <c r="R19" s="114"/>
      <c r="S19" s="114"/>
      <c r="T19" s="115"/>
      <c r="U19" s="32">
        <v>2</v>
      </c>
      <c r="V19" s="66">
        <f t="shared" si="2"/>
        <v>0</v>
      </c>
      <c r="W19" s="33">
        <f t="shared" si="0"/>
        <v>4.5</v>
      </c>
      <c r="X19" s="38">
        <v>23</v>
      </c>
      <c r="Y19" s="106" t="s">
        <v>37</v>
      </c>
      <c r="Z19" s="107"/>
      <c r="AA19" s="107"/>
      <c r="AB19" s="107"/>
      <c r="AC19" s="107"/>
      <c r="AD19" s="107"/>
      <c r="AE19" s="107"/>
      <c r="AF19" s="108"/>
    </row>
    <row r="20" spans="2:33" s="29" customFormat="1" x14ac:dyDescent="0.2">
      <c r="B20" s="65">
        <v>22.5</v>
      </c>
      <c r="C20" s="113"/>
      <c r="D20" s="114"/>
      <c r="E20" s="114"/>
      <c r="F20" s="115"/>
      <c r="G20" s="30"/>
      <c r="H20" s="66"/>
      <c r="I20" s="65">
        <v>22.5</v>
      </c>
      <c r="J20" s="113"/>
      <c r="K20" s="114"/>
      <c r="L20" s="114"/>
      <c r="M20" s="115"/>
      <c r="N20" s="31">
        <v>23</v>
      </c>
      <c r="O20" s="66">
        <f t="shared" si="1"/>
        <v>24</v>
      </c>
      <c r="P20" s="65">
        <v>22.5</v>
      </c>
      <c r="Q20" s="113"/>
      <c r="R20" s="114"/>
      <c r="S20" s="114"/>
      <c r="T20" s="115"/>
      <c r="U20" s="32">
        <v>6</v>
      </c>
      <c r="V20" s="66">
        <f t="shared" si="2"/>
        <v>2</v>
      </c>
      <c r="W20" s="33">
        <f t="shared" si="0"/>
        <v>13</v>
      </c>
      <c r="X20" s="28">
        <v>20</v>
      </c>
      <c r="Y20" s="106" t="s">
        <v>38</v>
      </c>
      <c r="Z20" s="107"/>
      <c r="AA20" s="107"/>
      <c r="AB20" s="107"/>
      <c r="AC20" s="107"/>
      <c r="AD20" s="107"/>
      <c r="AE20" s="107"/>
      <c r="AF20" s="108"/>
    </row>
    <row r="21" spans="2:33" s="29" customFormat="1" x14ac:dyDescent="0.2">
      <c r="B21" s="65">
        <v>32</v>
      </c>
      <c r="C21" s="113"/>
      <c r="D21" s="114"/>
      <c r="E21" s="114"/>
      <c r="F21" s="115"/>
      <c r="G21" s="30"/>
      <c r="H21" s="66"/>
      <c r="I21" s="65">
        <v>32</v>
      </c>
      <c r="J21" s="113"/>
      <c r="K21" s="114"/>
      <c r="L21" s="114"/>
      <c r="M21" s="115"/>
      <c r="N21" s="31">
        <v>22</v>
      </c>
      <c r="O21" s="66">
        <f t="shared" si="1"/>
        <v>47</v>
      </c>
      <c r="P21" s="65">
        <v>32</v>
      </c>
      <c r="Q21" s="113"/>
      <c r="R21" s="114"/>
      <c r="S21" s="114"/>
      <c r="T21" s="115"/>
      <c r="U21" s="32">
        <v>8</v>
      </c>
      <c r="V21" s="66">
        <f t="shared" si="2"/>
        <v>8</v>
      </c>
      <c r="W21" s="33">
        <f t="shared" si="0"/>
        <v>27.5</v>
      </c>
      <c r="X21" s="28">
        <v>28</v>
      </c>
      <c r="Y21" s="106" t="s">
        <v>39</v>
      </c>
      <c r="Z21" s="107"/>
      <c r="AA21" s="107"/>
      <c r="AB21" s="107"/>
      <c r="AC21" s="107"/>
      <c r="AD21" s="107"/>
      <c r="AE21" s="107"/>
      <c r="AF21" s="108"/>
    </row>
    <row r="22" spans="2:33" s="29" customFormat="1" x14ac:dyDescent="0.2">
      <c r="B22" s="65">
        <v>45</v>
      </c>
      <c r="C22" s="113"/>
      <c r="D22" s="114"/>
      <c r="E22" s="114"/>
      <c r="F22" s="115"/>
      <c r="G22" s="30"/>
      <c r="H22" s="66"/>
      <c r="I22" s="65">
        <v>45</v>
      </c>
      <c r="J22" s="113"/>
      <c r="K22" s="114"/>
      <c r="L22" s="114"/>
      <c r="M22" s="115"/>
      <c r="N22" s="39">
        <v>28</v>
      </c>
      <c r="O22" s="66">
        <f t="shared" si="1"/>
        <v>69</v>
      </c>
      <c r="P22" s="65">
        <v>45</v>
      </c>
      <c r="Q22" s="113"/>
      <c r="R22" s="114"/>
      <c r="S22" s="114"/>
      <c r="T22" s="115"/>
      <c r="U22" s="32">
        <v>16</v>
      </c>
      <c r="V22" s="66">
        <f t="shared" si="2"/>
        <v>16</v>
      </c>
      <c r="W22" s="33">
        <f t="shared" si="0"/>
        <v>42.5</v>
      </c>
      <c r="X22" s="32"/>
      <c r="Y22" s="106"/>
      <c r="Z22" s="107"/>
      <c r="AA22" s="107"/>
      <c r="AB22" s="107"/>
      <c r="AC22" s="107"/>
      <c r="AD22" s="107"/>
      <c r="AE22" s="107"/>
      <c r="AF22" s="108"/>
    </row>
    <row r="23" spans="2:33" s="29" customFormat="1" x14ac:dyDescent="0.2">
      <c r="B23" s="68">
        <v>64</v>
      </c>
      <c r="C23" s="113"/>
      <c r="D23" s="114"/>
      <c r="E23" s="114"/>
      <c r="F23" s="115"/>
      <c r="G23" s="30"/>
      <c r="H23" s="66"/>
      <c r="I23" s="68">
        <v>64</v>
      </c>
      <c r="J23" s="113"/>
      <c r="K23" s="114"/>
      <c r="L23" s="114"/>
      <c r="M23" s="115"/>
      <c r="N23" s="40">
        <v>2</v>
      </c>
      <c r="O23" s="66">
        <f t="shared" si="1"/>
        <v>97</v>
      </c>
      <c r="P23" s="68">
        <v>64</v>
      </c>
      <c r="Q23" s="113"/>
      <c r="R23" s="114"/>
      <c r="S23" s="114"/>
      <c r="T23" s="115"/>
      <c r="U23" s="41">
        <v>20</v>
      </c>
      <c r="V23" s="66">
        <f t="shared" si="2"/>
        <v>32</v>
      </c>
      <c r="W23" s="33">
        <f t="shared" si="0"/>
        <v>64.5</v>
      </c>
      <c r="X23" s="28"/>
      <c r="Y23" s="106"/>
      <c r="Z23" s="107"/>
      <c r="AA23" s="107"/>
      <c r="AB23" s="107"/>
      <c r="AC23" s="107"/>
      <c r="AD23" s="107"/>
      <c r="AE23" s="107"/>
      <c r="AF23" s="108"/>
    </row>
    <row r="24" spans="2:33" s="29" customFormat="1" x14ac:dyDescent="0.2">
      <c r="B24" s="65">
        <v>90</v>
      </c>
      <c r="C24" s="113"/>
      <c r="D24" s="114"/>
      <c r="E24" s="114"/>
      <c r="F24" s="115"/>
      <c r="G24" s="30"/>
      <c r="H24" s="66"/>
      <c r="I24" s="65">
        <v>90</v>
      </c>
      <c r="J24" s="113"/>
      <c r="K24" s="114"/>
      <c r="L24" s="114"/>
      <c r="M24" s="115"/>
      <c r="N24" s="42">
        <v>1</v>
      </c>
      <c r="O24" s="66">
        <f t="shared" si="1"/>
        <v>99</v>
      </c>
      <c r="P24" s="65">
        <v>90</v>
      </c>
      <c r="Q24" s="113"/>
      <c r="R24" s="114"/>
      <c r="S24" s="114"/>
      <c r="T24" s="115"/>
      <c r="U24" s="41">
        <v>26</v>
      </c>
      <c r="V24" s="66">
        <f t="shared" si="2"/>
        <v>52</v>
      </c>
      <c r="W24" s="33">
        <f t="shared" si="0"/>
        <v>75.5</v>
      </c>
      <c r="X24" s="28"/>
      <c r="Y24" s="106"/>
      <c r="Z24" s="107"/>
      <c r="AA24" s="107"/>
      <c r="AB24" s="107"/>
      <c r="AC24" s="107"/>
      <c r="AD24" s="107"/>
      <c r="AE24" s="107"/>
      <c r="AF24" s="108"/>
    </row>
    <row r="25" spans="2:33" s="29" customFormat="1" x14ac:dyDescent="0.2">
      <c r="B25" s="67">
        <v>128</v>
      </c>
      <c r="C25" s="113"/>
      <c r="D25" s="114"/>
      <c r="E25" s="114"/>
      <c r="F25" s="115"/>
      <c r="G25" s="30"/>
      <c r="H25" s="66"/>
      <c r="I25" s="67">
        <v>128</v>
      </c>
      <c r="J25" s="113"/>
      <c r="K25" s="114"/>
      <c r="L25" s="114"/>
      <c r="M25" s="115"/>
      <c r="N25" s="42"/>
      <c r="O25" s="66">
        <f t="shared" si="1"/>
        <v>100</v>
      </c>
      <c r="P25" s="67">
        <v>128</v>
      </c>
      <c r="Q25" s="113"/>
      <c r="R25" s="114"/>
      <c r="S25" s="114"/>
      <c r="T25" s="115"/>
      <c r="U25" s="41">
        <v>19</v>
      </c>
      <c r="V25" s="66">
        <f t="shared" si="2"/>
        <v>78</v>
      </c>
      <c r="W25" s="33">
        <f t="shared" si="0"/>
        <v>89</v>
      </c>
      <c r="X25" s="28"/>
      <c r="Y25" s="106"/>
      <c r="Z25" s="107"/>
      <c r="AA25" s="107"/>
      <c r="AB25" s="107"/>
      <c r="AC25" s="107"/>
      <c r="AD25" s="107"/>
      <c r="AE25" s="107"/>
      <c r="AF25" s="108"/>
    </row>
    <row r="26" spans="2:33" s="29" customFormat="1" x14ac:dyDescent="0.2">
      <c r="B26" s="67">
        <v>180</v>
      </c>
      <c r="C26" s="113"/>
      <c r="D26" s="114"/>
      <c r="E26" s="114"/>
      <c r="F26" s="115"/>
      <c r="G26" s="30"/>
      <c r="H26" s="66"/>
      <c r="I26" s="67">
        <v>180</v>
      </c>
      <c r="J26" s="113"/>
      <c r="K26" s="114"/>
      <c r="L26" s="114"/>
      <c r="M26" s="115"/>
      <c r="N26" s="31"/>
      <c r="O26" s="66">
        <f t="shared" si="1"/>
        <v>100</v>
      </c>
      <c r="P26" s="67">
        <v>180</v>
      </c>
      <c r="Q26" s="113"/>
      <c r="R26" s="114"/>
      <c r="S26" s="114"/>
      <c r="T26" s="115"/>
      <c r="U26" s="41">
        <v>2</v>
      </c>
      <c r="V26" s="66">
        <f t="shared" si="2"/>
        <v>97</v>
      </c>
      <c r="W26" s="33">
        <f>AVERAGE(H26,V26,O26)</f>
        <v>98.5</v>
      </c>
      <c r="X26" s="28"/>
      <c r="Y26" s="106"/>
      <c r="Z26" s="107"/>
      <c r="AA26" s="107"/>
      <c r="AB26" s="107"/>
      <c r="AC26" s="107"/>
      <c r="AD26" s="107"/>
      <c r="AE26" s="107"/>
      <c r="AF26" s="108"/>
    </row>
    <row r="27" spans="2:33" s="29" customFormat="1" x14ac:dyDescent="0.2">
      <c r="B27" s="67">
        <v>256</v>
      </c>
      <c r="C27" s="113"/>
      <c r="D27" s="114"/>
      <c r="E27" s="114"/>
      <c r="F27" s="115"/>
      <c r="G27" s="30"/>
      <c r="H27" s="66"/>
      <c r="I27" s="67">
        <v>256</v>
      </c>
      <c r="J27" s="113"/>
      <c r="K27" s="114"/>
      <c r="L27" s="114"/>
      <c r="M27" s="115"/>
      <c r="N27" s="31"/>
      <c r="O27" s="66">
        <f t="shared" si="1"/>
        <v>100</v>
      </c>
      <c r="P27" s="67">
        <v>256</v>
      </c>
      <c r="Q27" s="113"/>
      <c r="R27" s="114"/>
      <c r="S27" s="114"/>
      <c r="T27" s="115"/>
      <c r="U27" s="41">
        <v>1</v>
      </c>
      <c r="V27" s="66">
        <f t="shared" si="2"/>
        <v>99</v>
      </c>
      <c r="W27" s="33">
        <f>AVERAGE(H27,V27,O27)</f>
        <v>99.5</v>
      </c>
      <c r="X27" s="28"/>
      <c r="Y27" s="106"/>
      <c r="Z27" s="107"/>
      <c r="AA27" s="107"/>
      <c r="AB27" s="107"/>
      <c r="AC27" s="107"/>
      <c r="AD27" s="107"/>
      <c r="AE27" s="107"/>
      <c r="AF27" s="108"/>
    </row>
    <row r="28" spans="2:33" s="29" customFormat="1" ht="18" thickBot="1" x14ac:dyDescent="0.3">
      <c r="B28" s="69">
        <v>360</v>
      </c>
      <c r="C28" s="116"/>
      <c r="D28" s="117"/>
      <c r="E28" s="117"/>
      <c r="F28" s="118"/>
      <c r="G28" s="43"/>
      <c r="H28" s="66"/>
      <c r="I28" s="69">
        <v>360</v>
      </c>
      <c r="J28" s="116"/>
      <c r="K28" s="117"/>
      <c r="L28" s="117"/>
      <c r="M28" s="118"/>
      <c r="N28" s="44"/>
      <c r="O28" s="66">
        <f t="shared" si="1"/>
        <v>100</v>
      </c>
      <c r="P28" s="69">
        <v>360</v>
      </c>
      <c r="Q28" s="116"/>
      <c r="R28" s="117"/>
      <c r="S28" s="117"/>
      <c r="T28" s="118"/>
      <c r="U28" s="45"/>
      <c r="V28" s="66">
        <f t="shared" si="2"/>
        <v>100</v>
      </c>
      <c r="W28" s="70">
        <f>AVERAGE(V28,O28,H28)</f>
        <v>100</v>
      </c>
      <c r="X28" s="28"/>
      <c r="Y28" s="106"/>
      <c r="Z28" s="107"/>
      <c r="AA28" s="107"/>
      <c r="AB28" s="107"/>
      <c r="AC28" s="107"/>
      <c r="AD28" s="107"/>
      <c r="AE28" s="107"/>
      <c r="AF28" s="108"/>
      <c r="AG28" s="46"/>
    </row>
    <row r="29" spans="2:33" s="29" customFormat="1" x14ac:dyDescent="0.2">
      <c r="H29" s="47"/>
      <c r="X29" s="28"/>
      <c r="Y29" s="106"/>
      <c r="Z29" s="107"/>
      <c r="AA29" s="107"/>
      <c r="AB29" s="107"/>
      <c r="AC29" s="107"/>
      <c r="AD29" s="107"/>
      <c r="AE29" s="107"/>
      <c r="AF29" s="108"/>
    </row>
    <row r="30" spans="2:33" s="29" customFormat="1" ht="15" thickBot="1" x14ac:dyDescent="0.25">
      <c r="C30" s="105" t="s">
        <v>40</v>
      </c>
      <c r="D30" s="105"/>
      <c r="E30" s="105"/>
      <c r="F30" s="105"/>
      <c r="G30" s="105"/>
      <c r="H30" s="105"/>
      <c r="I30" s="48"/>
      <c r="J30" s="105" t="s">
        <v>41</v>
      </c>
      <c r="K30" s="105"/>
      <c r="L30" s="105"/>
      <c r="M30" s="105"/>
      <c r="N30" s="105"/>
      <c r="O30" s="105"/>
      <c r="P30" s="48"/>
      <c r="Q30" s="105" t="s">
        <v>42</v>
      </c>
      <c r="R30" s="105"/>
      <c r="S30" s="105"/>
      <c r="T30" s="105"/>
      <c r="U30" s="105"/>
      <c r="V30" s="105"/>
      <c r="X30" s="28"/>
      <c r="Y30" s="106"/>
      <c r="Z30" s="107"/>
      <c r="AA30" s="107"/>
      <c r="AB30" s="107"/>
      <c r="AC30" s="107"/>
      <c r="AD30" s="107"/>
      <c r="AE30" s="107"/>
      <c r="AF30" s="108"/>
    </row>
    <row r="31" spans="2:33" s="29" customFormat="1" x14ac:dyDescent="0.2">
      <c r="C31" s="49"/>
      <c r="D31" s="50"/>
      <c r="E31" s="50"/>
      <c r="F31" s="50"/>
      <c r="G31" s="111"/>
      <c r="H31" s="112"/>
      <c r="I31" s="35"/>
      <c r="J31" s="49"/>
      <c r="K31" s="50"/>
      <c r="L31" s="50"/>
      <c r="M31" s="50"/>
      <c r="N31" s="111"/>
      <c r="O31" s="112"/>
      <c r="Q31" s="49"/>
      <c r="R31" s="50"/>
      <c r="S31" s="50"/>
      <c r="T31" s="50"/>
      <c r="U31" s="111"/>
      <c r="V31" s="112"/>
    </row>
    <row r="32" spans="2:33" s="29" customFormat="1" x14ac:dyDescent="0.2">
      <c r="C32" s="51"/>
      <c r="D32" s="52"/>
      <c r="E32" s="52"/>
      <c r="F32" s="52"/>
      <c r="G32" s="109"/>
      <c r="H32" s="110"/>
      <c r="I32" s="35"/>
      <c r="J32" s="51"/>
      <c r="K32" s="52"/>
      <c r="L32" s="52"/>
      <c r="M32" s="52"/>
      <c r="N32" s="109"/>
      <c r="O32" s="110"/>
      <c r="Q32" s="51"/>
      <c r="R32" s="52"/>
      <c r="S32" s="52"/>
      <c r="T32" s="52"/>
      <c r="U32" s="109"/>
      <c r="V32" s="110"/>
      <c r="X32" s="1"/>
      <c r="AA32" s="1"/>
      <c r="AC32" s="1"/>
      <c r="AD32" s="47"/>
      <c r="AF32" s="53"/>
    </row>
    <row r="33" spans="2:32" s="29" customFormat="1" ht="18" x14ac:dyDescent="0.2">
      <c r="C33" s="51"/>
      <c r="D33" s="52"/>
      <c r="E33" s="52"/>
      <c r="F33" s="52"/>
      <c r="G33" s="109"/>
      <c r="H33" s="110"/>
      <c r="I33" s="35"/>
      <c r="J33" s="51"/>
      <c r="K33" s="52"/>
      <c r="L33" s="52"/>
      <c r="M33" s="52"/>
      <c r="N33" s="109"/>
      <c r="O33" s="110"/>
      <c r="Q33" s="51"/>
      <c r="R33" s="52"/>
      <c r="S33" s="52"/>
      <c r="T33" s="52"/>
      <c r="U33" s="109"/>
      <c r="V33" s="110"/>
      <c r="Y33" s="54"/>
      <c r="Z33" s="104"/>
      <c r="AA33" s="104"/>
      <c r="AB33" s="104"/>
      <c r="AC33" s="48"/>
      <c r="AE33" s="16"/>
      <c r="AF33" s="55"/>
    </row>
    <row r="34" spans="2:32" s="29" customFormat="1" ht="18.75" thickBot="1" x14ac:dyDescent="0.25">
      <c r="C34" s="56"/>
      <c r="D34" s="57"/>
      <c r="E34" s="57"/>
      <c r="F34" s="57"/>
      <c r="G34" s="102"/>
      <c r="H34" s="103"/>
      <c r="I34" s="35"/>
      <c r="J34" s="56"/>
      <c r="K34" s="57"/>
      <c r="L34" s="57"/>
      <c r="M34" s="57"/>
      <c r="N34" s="58"/>
      <c r="O34" s="59"/>
      <c r="Q34" s="56"/>
      <c r="R34" s="57"/>
      <c r="S34" s="57"/>
      <c r="T34" s="57"/>
      <c r="U34" s="102"/>
      <c r="V34" s="103"/>
      <c r="Y34" s="54"/>
      <c r="Z34" s="104"/>
      <c r="AA34" s="104"/>
      <c r="AB34" s="104"/>
      <c r="AC34" s="48"/>
      <c r="AE34" s="16"/>
      <c r="AF34" s="55"/>
    </row>
    <row r="35" spans="2:32" s="29" customFormat="1" x14ac:dyDescent="0.2">
      <c r="B35" s="1" t="s">
        <v>43</v>
      </c>
      <c r="C35" s="29" t="s">
        <v>44</v>
      </c>
      <c r="G35" s="1"/>
      <c r="H35" s="47"/>
      <c r="K35" s="1" t="s">
        <v>45</v>
      </c>
      <c r="L35" s="1"/>
      <c r="M35" s="1">
        <v>24</v>
      </c>
      <c r="N35" s="1">
        <v>26</v>
      </c>
      <c r="R35" s="53"/>
      <c r="S35" s="53"/>
      <c r="T35" s="53"/>
      <c r="V35" s="53" t="s">
        <v>51</v>
      </c>
      <c r="X35" s="1" t="s">
        <v>44</v>
      </c>
      <c r="Y35" s="1"/>
      <c r="Z35" s="1"/>
      <c r="AA35" s="1" t="s">
        <v>45</v>
      </c>
      <c r="AB35" s="1">
        <v>25</v>
      </c>
      <c r="AD35" s="1"/>
      <c r="AE35" s="1"/>
      <c r="AF35" s="53" t="s">
        <v>46</v>
      </c>
    </row>
    <row r="36" spans="2:32" s="29" customFormat="1" x14ac:dyDescent="0.2">
      <c r="G36" s="35"/>
      <c r="H36" s="60"/>
      <c r="I36" s="35"/>
      <c r="J36" s="35"/>
      <c r="K36" s="35"/>
      <c r="L36" s="35"/>
      <c r="M36" s="35"/>
      <c r="N36" s="36"/>
      <c r="O36" s="37"/>
      <c r="P36" s="37"/>
      <c r="Q36" s="37"/>
      <c r="R36" s="37"/>
      <c r="S36" s="37"/>
      <c r="T36" s="37"/>
      <c r="Z36" s="48"/>
      <c r="AA36" s="61"/>
      <c r="AB36" s="48"/>
      <c r="AD36" s="37"/>
      <c r="AE36" s="37"/>
    </row>
    <row r="37" spans="2:32" s="29" customFormat="1" x14ac:dyDescent="0.2">
      <c r="H37" s="47"/>
      <c r="Y37" s="37"/>
      <c r="Z37" s="35"/>
      <c r="AA37" s="35"/>
      <c r="AB37" s="36"/>
      <c r="AC37" s="37"/>
      <c r="AD37" s="37"/>
      <c r="AE37" s="37"/>
    </row>
    <row r="38" spans="2:32" s="29" customFormat="1" x14ac:dyDescent="0.2">
      <c r="E38" s="71"/>
      <c r="F38" s="71"/>
      <c r="G38" s="71"/>
      <c r="H38" s="72"/>
      <c r="I38" s="71"/>
      <c r="J38" s="71"/>
      <c r="K38" s="71"/>
      <c r="L38" s="71"/>
      <c r="M38" s="71"/>
      <c r="N38" s="71"/>
      <c r="O38" s="71"/>
      <c r="P38" s="71"/>
      <c r="Q38" s="71"/>
      <c r="R38" s="71"/>
      <c r="S38" s="71"/>
      <c r="T38" s="71"/>
      <c r="U38" s="71"/>
      <c r="V38" s="71"/>
      <c r="W38" s="71" t="s">
        <v>47</v>
      </c>
      <c r="Y38" s="35"/>
      <c r="Z38" s="35"/>
      <c r="AA38" s="35"/>
      <c r="AB38" s="36"/>
      <c r="AC38" s="37"/>
      <c r="AE38" s="37"/>
    </row>
    <row r="39" spans="2:32" s="29" customFormat="1" ht="15" x14ac:dyDescent="0.25">
      <c r="E39" s="73" t="s">
        <v>48</v>
      </c>
      <c r="F39" s="73" t="s">
        <v>25</v>
      </c>
      <c r="G39" s="71"/>
      <c r="H39" s="71"/>
      <c r="I39" s="71"/>
      <c r="J39" s="71"/>
      <c r="K39" s="71"/>
      <c r="L39" s="73" t="s">
        <v>48</v>
      </c>
      <c r="M39" s="73" t="s">
        <v>25</v>
      </c>
      <c r="N39" s="71"/>
      <c r="O39" s="71"/>
      <c r="P39" s="71"/>
      <c r="Q39" s="71"/>
      <c r="R39" s="71"/>
      <c r="S39" s="73" t="s">
        <v>48</v>
      </c>
      <c r="T39" s="73" t="s">
        <v>25</v>
      </c>
      <c r="U39" s="71"/>
      <c r="V39" s="71"/>
      <c r="W39" s="73" t="s">
        <v>25</v>
      </c>
      <c r="Y39" s="35"/>
      <c r="Z39" s="35"/>
      <c r="AA39" s="35"/>
      <c r="AB39" s="36"/>
      <c r="AC39" s="37"/>
      <c r="AE39" s="37"/>
    </row>
    <row r="40" spans="2:32" s="29" customFormat="1" ht="15" x14ac:dyDescent="0.25">
      <c r="E40" s="73">
        <v>16</v>
      </c>
      <c r="F40" s="74" t="e">
        <f ca="1">10^(FORECAST(E40,LOG(OFFSET(B$13:B$28,MATCH(E40,H$13:H$28,1)-1,0,2)),OFFSET(H$13:H$28,MATCH(E40,H$13:H$28,1)-1,0,2)))</f>
        <v>#N/A</v>
      </c>
      <c r="G40" s="71"/>
      <c r="H40" s="71"/>
      <c r="I40" s="71"/>
      <c r="J40" s="71"/>
      <c r="K40" s="71"/>
      <c r="L40" s="73">
        <v>16</v>
      </c>
      <c r="M40" s="74">
        <f ca="1">10^(FORECAST(L40,LOG(OFFSET(I$13:I$28,MATCH(L40,O$13:O$28,1)-1,0,2)),OFFSET(O$13:O$28,MATCH(L40,O$13:O$28,1)-1,0,2)))</f>
        <v>18.759265608800291</v>
      </c>
      <c r="N40" s="71"/>
      <c r="O40" s="71"/>
      <c r="P40" s="71"/>
      <c r="Q40" s="71"/>
      <c r="R40" s="71"/>
      <c r="S40" s="73">
        <v>16</v>
      </c>
      <c r="T40" s="74">
        <f ca="1">10^(FORECAST(S40,LOG(OFFSET(P$13:P$28,MATCH(S40,V$13:V$28,1)-1,0,2)),OFFSET(V$13:V$28,MATCH(S40,V$13:V$28,1)-1,0,2)))</f>
        <v>45.000000000000014</v>
      </c>
      <c r="U40" s="71"/>
      <c r="V40" s="75"/>
      <c r="W40" s="74">
        <f ca="1">10^(FORECAST(S40,LOG(OFFSET(P$13:P$28,MATCH(S40,W$13:W$28,1)-1,0,2)),OFFSET(W$13:W$28,MATCH(S40,W$13:W$28,1)-1,0,2)))</f>
        <v>24.20086885144071</v>
      </c>
    </row>
    <row r="41" spans="2:32" s="29" customFormat="1" ht="15" x14ac:dyDescent="0.25">
      <c r="E41" s="73">
        <v>50</v>
      </c>
      <c r="F41" s="74" t="e">
        <f t="shared" ref="F41:F43" ca="1" si="3">10^(FORECAST(E41,LOG(OFFSET(B$13:B$28,MATCH(E41,H$13:H$28,1)-1,0,2)),OFFSET(H$13:H$28,MATCH(E41,H$13:H$28,1)-1,0,2)))</f>
        <v>#N/A</v>
      </c>
      <c r="G41" s="71"/>
      <c r="H41" s="71"/>
      <c r="I41" s="71"/>
      <c r="J41" s="71"/>
      <c r="K41" s="71"/>
      <c r="L41" s="73">
        <v>50</v>
      </c>
      <c r="M41" s="74">
        <f t="shared" ref="M41:M43" ca="1" si="4">10^(FORECAST(L41,LOG(OFFSET(I$13:I$28,MATCH(L41,O$13:O$28,1)-1,0,2)),OFFSET(O$13:O$28,MATCH(L41,O$13:O$28,1)-1,0,2)))</f>
        <v>33.522802936169974</v>
      </c>
      <c r="N41" s="71"/>
      <c r="O41" s="71"/>
      <c r="P41" s="71"/>
      <c r="Q41" s="71"/>
      <c r="R41" s="71"/>
      <c r="S41" s="73">
        <v>50</v>
      </c>
      <c r="T41" s="74">
        <f t="shared" ref="T41:T43" ca="1" si="5">10^(FORECAST(S41,LOG(OFFSET(P$13:P$28,MATCH(S41,V$13:V$28,1)-1,0,2)),OFFSET(V$13:V$28,MATCH(S41,V$13:V$28,1)-1,0,2)))</f>
        <v>86.983375277741317</v>
      </c>
      <c r="U41" s="71"/>
      <c r="V41" s="75"/>
      <c r="W41" s="74">
        <f t="shared" ref="W41:W43" ca="1" si="6">10^(FORECAST(S41,LOG(OFFSET(P$13:P$28,MATCH(S41,W$13:W$28,1)-1,0,2)),OFFSET(W$13:W$28,MATCH(S41,W$13:W$28,1)-1,0,2)))</f>
        <v>50.741174033631658</v>
      </c>
    </row>
    <row r="42" spans="2:32" s="29" customFormat="1" ht="15" x14ac:dyDescent="0.25">
      <c r="E42" s="73">
        <v>84</v>
      </c>
      <c r="F42" s="74" t="e">
        <f t="shared" ca="1" si="3"/>
        <v>#N/A</v>
      </c>
      <c r="G42" s="71"/>
      <c r="H42" s="71"/>
      <c r="I42" s="71"/>
      <c r="J42" s="71"/>
      <c r="K42" s="71"/>
      <c r="L42" s="73">
        <v>84</v>
      </c>
      <c r="M42" s="74">
        <f t="shared" ca="1" si="4"/>
        <v>54.344971765809873</v>
      </c>
      <c r="N42" s="71"/>
      <c r="O42" s="71"/>
      <c r="P42" s="71"/>
      <c r="Q42" s="71"/>
      <c r="R42" s="71"/>
      <c r="S42" s="73">
        <v>84</v>
      </c>
      <c r="T42" s="74">
        <f t="shared" ca="1" si="5"/>
        <v>142.54978275757702</v>
      </c>
      <c r="U42" s="71"/>
      <c r="V42" s="75"/>
      <c r="W42" s="74">
        <f t="shared" ca="1" si="6"/>
        <v>112.34541549320936</v>
      </c>
    </row>
    <row r="43" spans="2:32" s="29" customFormat="1" ht="15" x14ac:dyDescent="0.25">
      <c r="E43" s="73">
        <v>90</v>
      </c>
      <c r="F43" s="74" t="e">
        <f t="shared" ca="1" si="3"/>
        <v>#N/A</v>
      </c>
      <c r="G43" s="71"/>
      <c r="H43" s="71"/>
      <c r="I43" s="71"/>
      <c r="J43" s="71"/>
      <c r="K43" s="71"/>
      <c r="L43" s="73">
        <v>90</v>
      </c>
      <c r="M43" s="74">
        <f t="shared" ca="1" si="4"/>
        <v>58.605464023755296</v>
      </c>
      <c r="N43" s="71"/>
      <c r="O43" s="71"/>
      <c r="P43" s="71"/>
      <c r="Q43" s="71"/>
      <c r="R43" s="71"/>
      <c r="S43" s="73">
        <v>90</v>
      </c>
      <c r="T43" s="74">
        <f t="shared" ca="1" si="5"/>
        <v>158.75344190806555</v>
      </c>
      <c r="U43" s="71"/>
      <c r="V43" s="75"/>
      <c r="W43" s="74">
        <f t="shared" ca="1" si="6"/>
        <v>132.67695622244543</v>
      </c>
    </row>
    <row r="44" spans="2:32" s="29" customFormat="1" ht="15" x14ac:dyDescent="0.25">
      <c r="E44" s="76"/>
      <c r="F44" s="76"/>
      <c r="G44" s="71"/>
      <c r="H44" s="71"/>
      <c r="I44" s="71"/>
      <c r="J44" s="71"/>
      <c r="K44" s="71"/>
      <c r="L44" s="76"/>
      <c r="M44" s="76"/>
      <c r="N44" s="71"/>
      <c r="O44" s="71"/>
      <c r="P44" s="71"/>
      <c r="Q44" s="71"/>
      <c r="R44" s="71"/>
      <c r="S44" s="76"/>
      <c r="T44" s="76"/>
      <c r="U44" s="71"/>
      <c r="V44" s="71"/>
      <c r="W44" s="76"/>
    </row>
    <row r="45" spans="2:32" s="29" customFormat="1" ht="15" x14ac:dyDescent="0.25">
      <c r="E45" s="73" t="s">
        <v>49</v>
      </c>
      <c r="F45" s="74" t="e">
        <f ca="1">0.5*(F42/F41+F41/F40)</f>
        <v>#N/A</v>
      </c>
      <c r="G45" s="71"/>
      <c r="H45" s="71"/>
      <c r="I45" s="71"/>
      <c r="J45" s="71"/>
      <c r="K45" s="71"/>
      <c r="L45" s="73" t="s">
        <v>49</v>
      </c>
      <c r="M45" s="74">
        <f ca="1">0.5*(M42/M41+M41/M40)</f>
        <v>1.7040671154395242</v>
      </c>
      <c r="N45" s="71"/>
      <c r="O45" s="71"/>
      <c r="P45" s="71"/>
      <c r="Q45" s="71"/>
      <c r="R45" s="71"/>
      <c r="S45" s="73" t="s">
        <v>49</v>
      </c>
      <c r="T45" s="74">
        <f ca="1">0.5*(T42/T41+T41/T40)</f>
        <v>1.785890152273089</v>
      </c>
      <c r="U45" s="71"/>
      <c r="V45" s="71"/>
      <c r="W45" s="74">
        <f ca="1">0.5*(W42/W41+W41/W40)</f>
        <v>2.1553776369705764</v>
      </c>
    </row>
    <row r="46" spans="2:32" s="29" customFormat="1" ht="15" x14ac:dyDescent="0.25">
      <c r="E46" s="76"/>
      <c r="F46" s="74"/>
      <c r="G46" s="71"/>
      <c r="H46" s="71"/>
      <c r="I46" s="71"/>
      <c r="J46" s="71"/>
      <c r="K46" s="71"/>
      <c r="L46" s="76"/>
      <c r="M46" s="74"/>
      <c r="N46" s="71"/>
      <c r="O46" s="71"/>
      <c r="P46" s="71"/>
      <c r="Q46" s="71"/>
      <c r="R46" s="71"/>
      <c r="S46" s="76"/>
      <c r="T46" s="74"/>
      <c r="U46" s="71"/>
      <c r="V46" s="71"/>
      <c r="W46" s="74"/>
    </row>
    <row r="47" spans="2:32" s="29" customFormat="1" ht="15" x14ac:dyDescent="0.25">
      <c r="E47" s="76" t="s">
        <v>50</v>
      </c>
      <c r="F47" s="74">
        <f>H12</f>
        <v>0</v>
      </c>
      <c r="G47" s="71"/>
      <c r="H47" s="71"/>
      <c r="I47" s="71"/>
      <c r="J47" s="71"/>
      <c r="K47" s="71"/>
      <c r="L47" s="76" t="s">
        <v>50</v>
      </c>
      <c r="M47" s="74">
        <f>O12</f>
        <v>0</v>
      </c>
      <c r="N47" s="71"/>
      <c r="O47" s="71"/>
      <c r="P47" s="71"/>
      <c r="Q47" s="71"/>
      <c r="R47" s="71"/>
      <c r="S47" s="76" t="s">
        <v>50</v>
      </c>
      <c r="T47" s="74">
        <f>V12</f>
        <v>0</v>
      </c>
      <c r="U47" s="71"/>
      <c r="V47" s="71"/>
      <c r="W47" s="74">
        <f>AVERAGE(T47,M47,F47)</f>
        <v>0</v>
      </c>
    </row>
    <row r="48" spans="2:32" s="29" customFormat="1" x14ac:dyDescent="0.2">
      <c r="H48" s="47"/>
    </row>
    <row r="49" spans="8:8" s="29" customFormat="1" x14ac:dyDescent="0.2">
      <c r="H49" s="47"/>
    </row>
    <row r="50" spans="8:8" s="29" customFormat="1" x14ac:dyDescent="0.2">
      <c r="H50" s="47"/>
    </row>
    <row r="51" spans="8:8" s="29" customFormat="1" x14ac:dyDescent="0.2">
      <c r="H51" s="47"/>
    </row>
    <row r="52" spans="8:8" s="29" customFormat="1" x14ac:dyDescent="0.2">
      <c r="H52" s="47"/>
    </row>
    <row r="53" spans="8:8" s="29" customFormat="1" x14ac:dyDescent="0.2">
      <c r="H53" s="47"/>
    </row>
    <row r="54" spans="8:8" s="29" customFormat="1" x14ac:dyDescent="0.2">
      <c r="H54" s="47"/>
    </row>
    <row r="55" spans="8:8" s="29" customFormat="1" x14ac:dyDescent="0.2">
      <c r="H55" s="47"/>
    </row>
    <row r="56" spans="8:8" s="29" customFormat="1" x14ac:dyDescent="0.2">
      <c r="H56" s="47"/>
    </row>
    <row r="57" spans="8:8" s="29" customFormat="1" x14ac:dyDescent="0.2">
      <c r="H57" s="47"/>
    </row>
    <row r="58" spans="8:8" s="29" customFormat="1" x14ac:dyDescent="0.2">
      <c r="H58" s="47"/>
    </row>
    <row r="59" spans="8:8" s="29" customFormat="1" x14ac:dyDescent="0.2">
      <c r="H59" s="47"/>
    </row>
    <row r="60" spans="8:8" s="29" customFormat="1" x14ac:dyDescent="0.2">
      <c r="H60" s="47"/>
    </row>
    <row r="61" spans="8:8" s="29" customFormat="1" x14ac:dyDescent="0.2">
      <c r="H61" s="47"/>
    </row>
    <row r="62" spans="8:8" s="29" customFormat="1" x14ac:dyDescent="0.2">
      <c r="H62" s="47"/>
    </row>
    <row r="63" spans="8:8" s="29" customFormat="1" x14ac:dyDescent="0.2">
      <c r="H63" s="47"/>
    </row>
    <row r="64" spans="8:8" s="29" customFormat="1" x14ac:dyDescent="0.2">
      <c r="H64" s="47"/>
    </row>
    <row r="65" spans="8:8" s="29" customFormat="1" x14ac:dyDescent="0.2">
      <c r="H65" s="47"/>
    </row>
    <row r="66" spans="8:8" s="29" customFormat="1" x14ac:dyDescent="0.2">
      <c r="H66" s="47"/>
    </row>
    <row r="67" spans="8:8" s="29" customFormat="1" x14ac:dyDescent="0.2">
      <c r="H67" s="47"/>
    </row>
    <row r="68" spans="8:8" s="29" customFormat="1" x14ac:dyDescent="0.2">
      <c r="H68" s="47"/>
    </row>
    <row r="69" spans="8:8" s="29" customFormat="1" x14ac:dyDescent="0.2">
      <c r="H69" s="47"/>
    </row>
    <row r="70" spans="8:8" s="29" customFormat="1" x14ac:dyDescent="0.2">
      <c r="H70" s="47"/>
    </row>
    <row r="71" spans="8:8" s="29" customFormat="1" x14ac:dyDescent="0.2">
      <c r="H71" s="47"/>
    </row>
    <row r="72" spans="8:8" s="29" customFormat="1" x14ac:dyDescent="0.2">
      <c r="H72" s="47"/>
    </row>
    <row r="73" spans="8:8" s="29" customFormat="1" x14ac:dyDescent="0.2">
      <c r="H73" s="47"/>
    </row>
    <row r="74" spans="8:8" s="29" customFormat="1" x14ac:dyDescent="0.2">
      <c r="H74" s="47"/>
    </row>
    <row r="75" spans="8:8" s="29" customFormat="1" x14ac:dyDescent="0.2">
      <c r="H75" s="47"/>
    </row>
    <row r="76" spans="8:8" s="29" customFormat="1" x14ac:dyDescent="0.2">
      <c r="H76" s="47"/>
    </row>
    <row r="77" spans="8:8" s="29" customFormat="1" x14ac:dyDescent="0.2">
      <c r="H77" s="47"/>
    </row>
    <row r="78" spans="8:8" s="29" customFormat="1" x14ac:dyDescent="0.2">
      <c r="H78" s="47"/>
    </row>
    <row r="79" spans="8:8" s="29" customFormat="1" x14ac:dyDescent="0.2">
      <c r="H79" s="47"/>
    </row>
    <row r="80" spans="8:8" s="29" customFormat="1" x14ac:dyDescent="0.2">
      <c r="H80" s="47"/>
    </row>
    <row r="81" spans="8:8" s="29" customFormat="1" x14ac:dyDescent="0.2">
      <c r="H81" s="47"/>
    </row>
    <row r="82" spans="8:8" s="29" customFormat="1" x14ac:dyDescent="0.2">
      <c r="H82" s="47"/>
    </row>
    <row r="83" spans="8:8" s="29" customFormat="1" x14ac:dyDescent="0.2">
      <c r="H83" s="47"/>
    </row>
    <row r="84" spans="8:8" s="29" customFormat="1" x14ac:dyDescent="0.2">
      <c r="H84" s="47"/>
    </row>
    <row r="85" spans="8:8" s="29" customFormat="1" x14ac:dyDescent="0.2">
      <c r="H85" s="47"/>
    </row>
    <row r="86" spans="8:8" s="29" customFormat="1" x14ac:dyDescent="0.2">
      <c r="H86" s="47"/>
    </row>
    <row r="87" spans="8:8" s="29" customFormat="1" x14ac:dyDescent="0.2">
      <c r="H87" s="47"/>
    </row>
    <row r="88" spans="8:8" s="29" customFormat="1" x14ac:dyDescent="0.2">
      <c r="H88" s="47"/>
    </row>
    <row r="89" spans="8:8" s="29" customFormat="1" x14ac:dyDescent="0.2">
      <c r="H89" s="47"/>
    </row>
    <row r="90" spans="8:8" s="29" customFormat="1" x14ac:dyDescent="0.2">
      <c r="H90" s="47"/>
    </row>
    <row r="91" spans="8:8" s="29" customFormat="1" x14ac:dyDescent="0.2">
      <c r="H91" s="47"/>
    </row>
    <row r="92" spans="8:8" s="29" customFormat="1" x14ac:dyDescent="0.2">
      <c r="H92" s="47"/>
    </row>
    <row r="93" spans="8:8" s="29" customFormat="1" x14ac:dyDescent="0.2">
      <c r="H93" s="47"/>
    </row>
    <row r="94" spans="8:8" s="29" customFormat="1" x14ac:dyDescent="0.2">
      <c r="H94" s="47"/>
    </row>
    <row r="95" spans="8:8" s="29" customFormat="1" x14ac:dyDescent="0.2">
      <c r="H95" s="47"/>
    </row>
    <row r="96" spans="8:8" s="29" customFormat="1" x14ac:dyDescent="0.2">
      <c r="H96" s="47"/>
    </row>
    <row r="97" spans="8:33" s="29" customFormat="1" x14ac:dyDescent="0.2">
      <c r="H97" s="47"/>
    </row>
    <row r="98" spans="8:33" x14ac:dyDescent="0.2">
      <c r="X98" s="29"/>
      <c r="Y98" s="29"/>
      <c r="Z98" s="29"/>
      <c r="AA98" s="29"/>
      <c r="AB98" s="29"/>
      <c r="AC98" s="29"/>
      <c r="AD98" s="29"/>
      <c r="AE98" s="29"/>
      <c r="AF98" s="29"/>
      <c r="AG98" s="29"/>
    </row>
    <row r="99" spans="8:33" x14ac:dyDescent="0.2">
      <c r="X99" s="29"/>
      <c r="Y99" s="29"/>
      <c r="Z99" s="29"/>
      <c r="AA99" s="29"/>
      <c r="AB99" s="29"/>
      <c r="AC99" s="29"/>
      <c r="AD99" s="29"/>
      <c r="AE99" s="29"/>
      <c r="AF99" s="29"/>
      <c r="AG99" s="29"/>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C26:F26"/>
    <mergeCell ref="J26:M26"/>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97" t="s">
        <v>73</v>
      </c>
    </row>
    <row r="2" spans="1:1" x14ac:dyDescent="0.25">
      <c r="A2" s="97"/>
    </row>
    <row r="3" spans="1:1" x14ac:dyDescent="0.25">
      <c r="A3" s="97" t="s">
        <v>75</v>
      </c>
    </row>
    <row r="4" spans="1:1" x14ac:dyDescent="0.25">
      <c r="A4" s="97"/>
    </row>
    <row r="5" spans="1:1" x14ac:dyDescent="0.25">
      <c r="A5" s="97" t="s">
        <v>76</v>
      </c>
    </row>
    <row r="6" spans="1:1" x14ac:dyDescent="0.25">
      <c r="A6" s="97"/>
    </row>
    <row r="7" spans="1:1" x14ac:dyDescent="0.25">
      <c r="A7" s="97" t="s">
        <v>74</v>
      </c>
    </row>
    <row r="8" spans="1:1" x14ac:dyDescent="0.25">
      <c r="A8" s="97"/>
    </row>
    <row r="9" spans="1:1" x14ac:dyDescent="0.25">
      <c r="A9" s="9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SubS</vt:lpstr>
      <vt:lpstr>Surface</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2013-09-30T19:22:51Z</dcterms:created>
  <dcterms:modified xsi:type="dcterms:W3CDTF">2014-01-22T01:23:22Z</dcterms:modified>
</cp:coreProperties>
</file>