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9525" activeTab="4"/>
  </bookViews>
  <sheets>
    <sheet name="SubS" sheetId="5" r:id="rId1"/>
    <sheet name="Surface" sheetId="1" r:id="rId2"/>
    <sheet name="Dist Chart" sheetId="4" r:id="rId3"/>
    <sheet name="Summary" sheetId="2" r:id="rId4"/>
    <sheet name="readme" sheetId="6" r:id="rId5"/>
  </sheets>
  <calcPr calcId="145621"/>
</workbook>
</file>

<file path=xl/calcChain.xml><?xml version="1.0" encoding="utf-8"?>
<calcChain xmlns="http://schemas.openxmlformats.org/spreadsheetml/2006/main">
  <c r="W43" i="1" l="1"/>
  <c r="W42" i="1"/>
  <c r="W41" i="1"/>
  <c r="W40" i="1"/>
  <c r="W29" i="1"/>
  <c r="T43" i="1"/>
  <c r="T42" i="1"/>
  <c r="T41" i="1"/>
  <c r="T40" i="1"/>
  <c r="M43" i="1"/>
  <c r="M42" i="1"/>
  <c r="M41" i="1"/>
  <c r="M40" i="1"/>
  <c r="F43" i="1"/>
  <c r="F42" i="1"/>
  <c r="F41" i="1"/>
  <c r="F40" i="1"/>
  <c r="V14" i="1"/>
  <c r="V15" i="1" s="1"/>
  <c r="V16" i="1" s="1"/>
  <c r="V17" i="1" s="1"/>
  <c r="V18" i="1" s="1"/>
  <c r="V19" i="1" s="1"/>
  <c r="V20" i="1" s="1"/>
  <c r="V21" i="1" s="1"/>
  <c r="V22" i="1" s="1"/>
  <c r="V23" i="1" s="1"/>
  <c r="V24" i="1" s="1"/>
  <c r="V25" i="1" s="1"/>
  <c r="V26" i="1" s="1"/>
  <c r="V27" i="1" s="1"/>
  <c r="V28" i="1" s="1"/>
  <c r="V29" i="1" s="1"/>
  <c r="O14" i="1"/>
  <c r="O15" i="1" s="1"/>
  <c r="O16" i="1" s="1"/>
  <c r="O17" i="1" s="1"/>
  <c r="O18" i="1" s="1"/>
  <c r="O19" i="1" s="1"/>
  <c r="O20" i="1" s="1"/>
  <c r="O21" i="1" s="1"/>
  <c r="O22" i="1" s="1"/>
  <c r="O23" i="1" s="1"/>
  <c r="O24" i="1" s="1"/>
  <c r="O25" i="1" s="1"/>
  <c r="O26" i="1" s="1"/>
  <c r="O27" i="1" s="1"/>
  <c r="O28" i="1" s="1"/>
  <c r="O29" i="1" s="1"/>
  <c r="H15" i="1"/>
  <c r="H16" i="1" s="1"/>
  <c r="H17" i="1" s="1"/>
  <c r="H18" i="1" s="1"/>
  <c r="H19" i="1" s="1"/>
  <c r="H20" i="1" s="1"/>
  <c r="H21" i="1" s="1"/>
  <c r="H22" i="1" s="1"/>
  <c r="H23" i="1" s="1"/>
  <c r="H24" i="1" s="1"/>
  <c r="H25" i="1" s="1"/>
  <c r="H26" i="1" s="1"/>
  <c r="H27" i="1" s="1"/>
  <c r="H28" i="1" s="1"/>
  <c r="H29" i="1" s="1"/>
  <c r="H14" i="1"/>
  <c r="H18" i="2" l="1"/>
  <c r="H17" i="2"/>
  <c r="H16" i="2"/>
  <c r="AE38" i="5"/>
  <c r="AE37" i="5"/>
  <c r="AE36" i="5"/>
  <c r="AE33" i="5"/>
  <c r="H11" i="2" s="1"/>
  <c r="AE32" i="5"/>
  <c r="H10" i="2" s="1"/>
  <c r="AE31" i="5"/>
  <c r="H9" i="2" s="1"/>
  <c r="AE30" i="5"/>
  <c r="AF4" i="5"/>
  <c r="E23" i="5"/>
  <c r="E18" i="5"/>
  <c r="E17" i="5"/>
  <c r="E16" i="5"/>
  <c r="E15" i="5"/>
  <c r="E14" i="5"/>
  <c r="E13" i="5"/>
  <c r="H42" i="5"/>
  <c r="F41" i="5"/>
  <c r="D41" i="5"/>
  <c r="C41" i="5"/>
  <c r="I34" i="5"/>
  <c r="I35" i="5" s="1"/>
  <c r="I36" i="5" s="1"/>
  <c r="I37" i="5" s="1"/>
  <c r="I38" i="5" s="1"/>
  <c r="I39" i="5" s="1"/>
  <c r="I40" i="5" s="1"/>
  <c r="AE26" i="5"/>
  <c r="D23" i="5"/>
  <c r="C23" i="5"/>
  <c r="AF17" i="5"/>
  <c r="AE17" i="5"/>
  <c r="AF16" i="5"/>
  <c r="AE16" i="5"/>
  <c r="AE15" i="5"/>
  <c r="AF15" i="5" s="1"/>
  <c r="AE14" i="5"/>
  <c r="AF14" i="5" s="1"/>
  <c r="AF13" i="5"/>
  <c r="AE13" i="5"/>
  <c r="AF12" i="5"/>
  <c r="AE12" i="5"/>
  <c r="AE11" i="5"/>
  <c r="AF11" i="5" s="1"/>
  <c r="AE10" i="5"/>
  <c r="AF10" i="5" s="1"/>
  <c r="AF9" i="5"/>
  <c r="AG9" i="5" s="1"/>
  <c r="AE9" i="5"/>
  <c r="AG8" i="5"/>
  <c r="AF8" i="5"/>
  <c r="AE8" i="5"/>
  <c r="AE27" i="5" s="1"/>
  <c r="AH3" i="5"/>
  <c r="AF2" i="5"/>
  <c r="AE35" i="5" l="1"/>
  <c r="H13" i="2" s="1"/>
  <c r="H8" i="2"/>
  <c r="AF26" i="5"/>
  <c r="AF27" i="5" s="1"/>
  <c r="H45" i="5"/>
  <c r="AG10" i="5"/>
  <c r="G14" i="2"/>
  <c r="F14" i="2"/>
  <c r="E14" i="2"/>
  <c r="D14" i="2"/>
  <c r="W14" i="1"/>
  <c r="W13" i="1"/>
  <c r="V12" i="1"/>
  <c r="O12" i="1"/>
  <c r="M46" i="1" s="1"/>
  <c r="H12" i="1"/>
  <c r="F46" i="1" s="1"/>
  <c r="AH8" i="5" l="1"/>
  <c r="AK8" i="5" s="1"/>
  <c r="AH9" i="5"/>
  <c r="AK9" i="5" s="1"/>
  <c r="AH10" i="5"/>
  <c r="AK10" i="5" s="1"/>
  <c r="AG11" i="5"/>
  <c r="T46" i="1"/>
  <c r="W12" i="1"/>
  <c r="W46" i="1" s="1"/>
  <c r="W15" i="1"/>
  <c r="AH11" i="5" l="1"/>
  <c r="AK11" i="5" s="1"/>
  <c r="AG12" i="5"/>
  <c r="E9" i="2"/>
  <c r="E8" i="2"/>
  <c r="D8" i="2"/>
  <c r="D11" i="2"/>
  <c r="D9" i="2"/>
  <c r="W16" i="1"/>
  <c r="AH12" i="5" l="1"/>
  <c r="AK12" i="5" s="1"/>
  <c r="AG13" i="5"/>
  <c r="E11" i="2"/>
  <c r="W17" i="1"/>
  <c r="AH13" i="5" l="1"/>
  <c r="AK13" i="5" s="1"/>
  <c r="AG14" i="5"/>
  <c r="F45" i="1"/>
  <c r="D13" i="2" s="1"/>
  <c r="D10" i="2"/>
  <c r="M45" i="1"/>
  <c r="E13" i="2" s="1"/>
  <c r="E10" i="2"/>
  <c r="W18" i="1"/>
  <c r="AH14" i="5" l="1"/>
  <c r="AK14" i="5" s="1"/>
  <c r="AG15" i="5"/>
  <c r="W19" i="1"/>
  <c r="AG16" i="5" l="1"/>
  <c r="AH15" i="5"/>
  <c r="AK15" i="5" s="1"/>
  <c r="W20" i="1"/>
  <c r="AH16" i="5" l="1"/>
  <c r="AK16" i="5" s="1"/>
  <c r="AG17" i="5"/>
  <c r="AH17" i="5" s="1"/>
  <c r="W21" i="1"/>
  <c r="AJ21" i="5" l="1"/>
  <c r="AK21" i="5" s="1"/>
  <c r="AJ19" i="5"/>
  <c r="AK19" i="5" s="1"/>
  <c r="AJ17" i="5"/>
  <c r="AJ25" i="5"/>
  <c r="AK25" i="5" s="1"/>
  <c r="AJ23" i="5"/>
  <c r="AK23" i="5" s="1"/>
  <c r="AJ22" i="5"/>
  <c r="AK22" i="5" s="1"/>
  <c r="AJ20" i="5"/>
  <c r="AK20" i="5" s="1"/>
  <c r="AJ18" i="5"/>
  <c r="AK18" i="5" s="1"/>
  <c r="AJ24" i="5"/>
  <c r="AK24" i="5" s="1"/>
  <c r="AK17" i="5"/>
  <c r="W22" i="1"/>
  <c r="W23" i="1" l="1"/>
  <c r="F8" i="2" l="1"/>
  <c r="F9" i="2"/>
  <c r="W24" i="1"/>
  <c r="G9" i="2" l="1"/>
  <c r="G8" i="2"/>
  <c r="W25" i="1"/>
  <c r="F11" i="2" l="1"/>
  <c r="W26" i="1"/>
  <c r="T45" i="1" l="1"/>
  <c r="F13" i="2" s="1"/>
  <c r="F10" i="2"/>
  <c r="W27" i="1"/>
  <c r="G11" i="2" s="1"/>
  <c r="W28" i="1"/>
  <c r="W45" i="1" l="1"/>
  <c r="G13" i="2" s="1"/>
  <c r="G10" i="2"/>
</calcChain>
</file>

<file path=xl/sharedStrings.xml><?xml version="1.0" encoding="utf-8"?>
<sst xmlns="http://schemas.openxmlformats.org/spreadsheetml/2006/main" count="209" uniqueCount="162">
  <si>
    <t>Pebble Count Data Sheet</t>
  </si>
  <si>
    <t>River / Tributary:</t>
  </si>
  <si>
    <t>Crew:</t>
  </si>
  <si>
    <t>DBT, MDH, RT</t>
  </si>
  <si>
    <t xml:space="preserve">  Crew:</t>
  </si>
  <si>
    <t xml:space="preserve">Site: </t>
  </si>
  <si>
    <t>U/S part of fan.</t>
  </si>
  <si>
    <t xml:space="preserve">PRM: </t>
  </si>
  <si>
    <t xml:space="preserve">  PRM: </t>
  </si>
  <si>
    <t>Date / Time:</t>
  </si>
  <si>
    <t>Length &amp; Interval:</t>
  </si>
  <si>
    <t>100'-3 lines- L, R, C</t>
  </si>
  <si>
    <t>Field Book #</t>
  </si>
  <si>
    <t>Comments:</t>
  </si>
  <si>
    <t>Fan head channel-very uniform width &amp; depth</t>
  </si>
  <si>
    <t>Waypoint(s):</t>
  </si>
  <si>
    <t>GPS 1</t>
  </si>
  <si>
    <t xml:space="preserve">With v. coarse bed materials. </t>
  </si>
  <si>
    <t>Additional Comments</t>
  </si>
  <si>
    <t>Photo(s) #</t>
  </si>
  <si>
    <t>Size (mm)</t>
  </si>
  <si>
    <t>Left</t>
  </si>
  <si>
    <t>Sum</t>
  </si>
  <si>
    <t xml:space="preserve">Cum % </t>
  </si>
  <si>
    <t>Center</t>
  </si>
  <si>
    <t>Right</t>
  </si>
  <si>
    <t>Cum Ave</t>
  </si>
  <si>
    <t>&lt; 2</t>
  </si>
  <si>
    <t>Photo Log</t>
  </si>
  <si>
    <t>Photo #</t>
  </si>
  <si>
    <t>Description</t>
  </si>
  <si>
    <t>LEFT  COUNT</t>
  </si>
  <si>
    <t>CENTER  COUNT</t>
  </si>
  <si>
    <t>RIGHT  COUNT</t>
  </si>
  <si>
    <t>QC1______________</t>
  </si>
  <si>
    <t>Photo Backup_____________</t>
  </si>
  <si>
    <t>Page _____ of ______</t>
  </si>
  <si>
    <t>Page _1____ of ___1___</t>
  </si>
  <si>
    <t>Average</t>
  </si>
  <si>
    <t>D%</t>
  </si>
  <si>
    <t>Gr</t>
  </si>
  <si>
    <t>%Sand</t>
  </si>
  <si>
    <t>Pebble Counts</t>
  </si>
  <si>
    <t>Sieve</t>
  </si>
  <si>
    <t>Combined</t>
  </si>
  <si>
    <t>Field+Lab</t>
  </si>
  <si>
    <t>D16 (mm)</t>
  </si>
  <si>
    <t>D50 (mm)</t>
  </si>
  <si>
    <t>D84 (mm)</t>
  </si>
  <si>
    <t>D90 (mm)</t>
  </si>
  <si>
    <t>Gr (-)</t>
  </si>
  <si>
    <t>% Sand Cover</t>
  </si>
  <si>
    <t>% Gravel</t>
  </si>
  <si>
    <t>% Sand</t>
  </si>
  <si>
    <t>% Silt/Clay</t>
  </si>
  <si>
    <t>Results Analysis</t>
  </si>
  <si>
    <t>Field Sieve Data Sheet</t>
  </si>
  <si>
    <t>Wet -16 mm Weight</t>
  </si>
  <si>
    <t>lbs</t>
  </si>
  <si>
    <t>River:</t>
  </si>
  <si>
    <t>LZ, MM, MH, DT, RT, RV, BG/GE</t>
  </si>
  <si>
    <t>Dry -16 mm Weight</t>
  </si>
  <si>
    <t>g  =</t>
  </si>
  <si>
    <t xml:space="preserve">  PRM:</t>
  </si>
  <si>
    <t>% Moisture</t>
  </si>
  <si>
    <t>MDH-Susitna</t>
  </si>
  <si>
    <t xml:space="preserve">  Comments:</t>
  </si>
  <si>
    <t xml:space="preserve">Distal fan most likely 2012 high flow deposits may </t>
  </si>
  <si>
    <t>Sample Location:</t>
  </si>
  <si>
    <t>have been debris flow lithology domionated by metaseds</t>
  </si>
  <si>
    <t>Field Sieve Results</t>
  </si>
  <si>
    <t>Surface/Sub     Subsurface       Bank      Trib Fan      Trib Chan</t>
  </si>
  <si>
    <t>Raw</t>
  </si>
  <si>
    <t>Adjusted for Moisture</t>
  </si>
  <si>
    <t>Cumulative Weight</t>
  </si>
  <si>
    <t>% Finer Field</t>
  </si>
  <si>
    <t>%Finer Lab</t>
  </si>
  <si>
    <t>Adjusted % Finer Lab</t>
  </si>
  <si>
    <t>Compiled Resuts</t>
  </si>
  <si>
    <r>
      <t xml:space="preserve"> Estimated D</t>
    </r>
    <r>
      <rPr>
        <vertAlign val="subscript"/>
        <sz val="11"/>
        <color theme="1"/>
        <rFont val="Arial"/>
        <family val="2"/>
      </rPr>
      <t>max</t>
    </r>
    <r>
      <rPr>
        <sz val="11"/>
        <color theme="1"/>
        <rFont val="Arial"/>
        <family val="2"/>
      </rPr>
      <t xml:space="preserve"> (mm)</t>
    </r>
  </si>
  <si>
    <t>Total Sample Weight</t>
  </si>
  <si>
    <t>Sample Depth (ft)</t>
  </si>
  <si>
    <t>(1)</t>
  </si>
  <si>
    <t>(2)</t>
  </si>
  <si>
    <t>(3)</t>
  </si>
  <si>
    <t>(4)</t>
  </si>
  <si>
    <t>Bucket #</t>
  </si>
  <si>
    <t>Bucket Wt (lbs)</t>
  </si>
  <si>
    <t>Bucket + Sample (lbs)</t>
  </si>
  <si>
    <t>Sample Wt   (lbs)</t>
  </si>
  <si>
    <t>Wt of the Sample (lbs)</t>
  </si>
  <si>
    <t>Col 3 - Col 2</t>
  </si>
  <si>
    <t xml:space="preserve">  </t>
  </si>
  <si>
    <t>Number</t>
  </si>
  <si>
    <t>Trib fan (MDH-camera)</t>
  </si>
  <si>
    <t>Surface shot</t>
  </si>
  <si>
    <t xml:space="preserve">Pit shot </t>
  </si>
  <si>
    <t>0244</t>
  </si>
  <si>
    <t>Fan SS location</t>
  </si>
  <si>
    <t>0245</t>
  </si>
  <si>
    <t>Bear print- 8" wide Grizzly</t>
  </si>
  <si>
    <t>0246</t>
  </si>
  <si>
    <t>log shot</t>
  </si>
  <si>
    <t>0253</t>
  </si>
  <si>
    <t>Pit at Ph 244</t>
  </si>
  <si>
    <t>0254</t>
  </si>
  <si>
    <t>fan D/S</t>
  </si>
  <si>
    <t>0255</t>
  </si>
  <si>
    <t>Fom fan view U/S along back channel of susitna</t>
  </si>
  <si>
    <t>Totals</t>
  </si>
  <si>
    <t>0256</t>
  </si>
  <si>
    <t>From fan view D/S along susitna back channel</t>
  </si>
  <si>
    <t>0257</t>
  </si>
  <si>
    <t>View U/S fan</t>
  </si>
  <si>
    <t>0258</t>
  </si>
  <si>
    <t>View from Su. Back chan. D/S across unt 144.6 fan</t>
  </si>
  <si>
    <t>Retained Weight</t>
  </si>
  <si>
    <t>Additional Photos in Field Book #___________</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</si>
  <si>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</si>
  <si>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</si>
  <si>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</si>
  <si>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</si>
  <si>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</si>
  <si>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</si>
  <si>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</si>
  <si>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</si>
  <si>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</si>
  <si>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</si>
  <si>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</si>
  <si>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</si>
  <si>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</si>
  <si>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</si>
  <si>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</si>
  <si>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</si>
  <si>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</si>
  <si>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</si>
  <si>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</si>
  <si>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</si>
  <si>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</si>
  <si>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</si>
  <si>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</si>
  <si>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</si>
  <si>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</si>
  <si>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421.2-419.1</t>
  </si>
  <si>
    <t xml:space="preserve">Total Sample Weight  </t>
  </si>
  <si>
    <t>=</t>
  </si>
  <si>
    <t xml:space="preserve">Label Bag and Tag: Date, River, PRM, Sample # (Typically only one sample per site, so sample 1), then sample type "Surface/Subsurface", "Subsurface", "Bank", "Trib Fan" or "Trib Channel" along with “Minus 16" and WP #. </t>
  </si>
  <si>
    <t>QC1:</t>
  </si>
  <si>
    <t>MDH/LWZ</t>
  </si>
  <si>
    <t>Page:</t>
  </si>
  <si>
    <t>1 of 1</t>
  </si>
  <si>
    <t>Photo Backup #</t>
  </si>
  <si>
    <t>%Gravel</t>
  </si>
  <si>
    <t>%Silt/Clay</t>
  </si>
  <si>
    <t>244 Pit locate 253 pit</t>
  </si>
  <si>
    <t>Unnamed Trib 144.6</t>
  </si>
  <si>
    <t>LZ</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</si>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</sst>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8"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sz val="11"/>
      <color theme="1"/>
      <name val="Calibri"/>
      <family val="2"/>
      <scheme val="minor"/>
    </font>
    <font>
      <vertAlign val="subscript"/>
      <sz val="11"/>
      <color theme="1"/>
      <name val="Arial"/>
      <family val="2"/>
    </font>
    <font>
      <i/>
      <sz val="8"/>
      <color theme="1"/>
      <name val="Arial"/>
      <family val="2"/>
    </font>
    <font>
      <i/>
      <sz val="11"/>
      <color theme="1"/>
      <name val="Arial"/>
      <family val="2"/>
    </font>
    <font>
      <u/>
      <sz val="10"/>
      <color theme="1"/>
      <name val="Arial"/>
      <family val="2"/>
    </font>
    <fon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12" fillId="0" borderId="0" applyFont="0" applyFill="0" applyBorder="0" applyAlignment="0" applyProtection="0"/>
  </cellStyleXfs>
  <cellXfs count="174">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3" xfId="0"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Border="1" applyAlignment="1">
      <alignment horizontal="center" vertical="center"/>
    </xf>
    <xf numFmtId="0" fontId="1" fillId="0" borderId="6" xfId="0" applyFont="1" applyFill="1" applyBorder="1" applyAlignment="1">
      <alignment horizontal="righ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right"/>
    </xf>
    <xf numFmtId="0" fontId="1" fillId="0" borderId="4" xfId="0" applyFont="1" applyFill="1" applyBorder="1"/>
    <xf numFmtId="0" fontId="1" fillId="0" borderId="0" xfId="0" applyFont="1" applyFill="1" applyBorder="1"/>
    <xf numFmtId="0" fontId="1" fillId="0" borderId="4" xfId="0" applyFont="1" applyFill="1" applyBorder="1" applyAlignment="1">
      <alignment horizontal="right" vertical="center" wrapText="1"/>
    </xf>
    <xf numFmtId="0" fontId="1" fillId="0" borderId="4" xfId="0" applyFont="1" applyFill="1" applyBorder="1" applyAlignment="1"/>
    <xf numFmtId="0" fontId="1" fillId="0" borderId="4" xfId="0" applyFont="1" applyFill="1" applyBorder="1" applyAlignment="1">
      <alignment horizontal="right"/>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4" xfId="0" applyFont="1" applyFill="1" applyBorder="1" applyAlignment="1"/>
    <xf numFmtId="0" fontId="1" fillId="0" borderId="4" xfId="0" applyFont="1" applyFill="1" applyBorder="1" applyAlignment="1">
      <alignment vertical="center"/>
    </xf>
    <xf numFmtId="0" fontId="1" fillId="0" borderId="4" xfId="0" quotePrefix="1" applyFont="1" applyFill="1" applyBorder="1" applyAlignment="1"/>
    <xf numFmtId="0" fontId="1" fillId="0" borderId="4" xfId="0" applyFont="1" applyFill="1" applyBorder="1" applyAlignment="1">
      <alignment horizontal="right" vertical="center"/>
    </xf>
    <xf numFmtId="0" fontId="1" fillId="0" borderId="4" xfId="0" applyFont="1" applyFill="1" applyBorder="1" applyAlignment="1">
      <alignment vertical="center" wrapText="1"/>
    </xf>
    <xf numFmtId="0" fontId="1" fillId="0" borderId="10" xfId="0" applyFont="1" applyFill="1" applyBorder="1" applyAlignment="1">
      <alignment horizontal="right" vertical="center" wrapText="1"/>
    </xf>
    <xf numFmtId="0" fontId="1" fillId="0" borderId="10" xfId="0" applyFont="1" applyFill="1" applyBorder="1" applyAlignment="1"/>
    <xf numFmtId="0" fontId="1" fillId="0" borderId="10" xfId="0" applyFont="1" applyFill="1" applyBorder="1" applyAlignment="1">
      <alignment horizontal="right" vertical="center"/>
    </xf>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1" xfId="0" applyFont="1" applyFill="1" applyBorder="1" applyAlignment="1"/>
    <xf numFmtId="0" fontId="8" fillId="0" borderId="5" xfId="0" applyFont="1" applyFill="1" applyBorder="1" applyAlignment="1"/>
    <xf numFmtId="0" fontId="8" fillId="0" borderId="14" xfId="0" applyFont="1" applyFill="1" applyBorder="1" applyAlignment="1"/>
    <xf numFmtId="0" fontId="8" fillId="0" borderId="7"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10" fillId="0" borderId="0" xfId="0" applyFont="1" applyFill="1" applyBorder="1" applyAlignment="1">
      <alignment vertical="center"/>
    </xf>
    <xf numFmtId="0" fontId="8" fillId="0" borderId="16" xfId="0" applyFont="1" applyFill="1" applyBorder="1" applyAlignment="1"/>
    <xf numFmtId="0" fontId="8" fillId="0" borderId="9" xfId="0" applyFont="1" applyFill="1" applyBorder="1" applyAlignment="1"/>
    <xf numFmtId="0" fontId="8" fillId="0" borderId="17" xfId="0" applyFont="1" applyFill="1" applyBorder="1" applyAlignment="1"/>
    <xf numFmtId="0" fontId="8" fillId="0" borderId="18" xfId="0" applyFont="1" applyFill="1" applyBorder="1" applyAlignment="1"/>
    <xf numFmtId="0" fontId="11" fillId="0" borderId="0" xfId="0" applyFont="1" applyFill="1" applyBorder="1" applyAlignment="1"/>
    <xf numFmtId="0" fontId="1" fillId="0" borderId="0" xfId="0" applyFont="1" applyFill="1" applyBorder="1" applyAlignment="1">
      <alignment horizontal="left"/>
    </xf>
    <xf numFmtId="0" fontId="1" fillId="2" borderId="4" xfId="0" quotePrefix="1" applyFont="1" applyFill="1" applyBorder="1" applyAlignment="1">
      <alignment horizontal="center" vertical="center"/>
    </xf>
    <xf numFmtId="0" fontId="1" fillId="0" borderId="4" xfId="0" applyFont="1" applyFill="1" applyBorder="1" applyAlignment="1">
      <alignment horizontal="center" vertical="center" wrapText="1"/>
    </xf>
    <xf numFmtId="0" fontId="1" fillId="2" borderId="4" xfId="0" applyFont="1" applyFill="1" applyBorder="1" applyAlignment="1">
      <alignment horizontal="right" vertical="center" wrapText="1"/>
    </xf>
    <xf numFmtId="164" fontId="1" fillId="0" borderId="7" xfId="0" applyNumberFormat="1" applyFont="1" applyFill="1" applyBorder="1"/>
    <xf numFmtId="0" fontId="1" fillId="2" borderId="4" xfId="0" applyFont="1" applyFill="1" applyBorder="1" applyAlignment="1">
      <alignment horizontal="center" vertical="center"/>
    </xf>
    <xf numFmtId="164" fontId="1" fillId="2" borderId="4" xfId="0" quotePrefix="1" applyNumberFormat="1" applyFont="1" applyFill="1" applyBorder="1" applyAlignment="1">
      <alignment horizontal="center" vertical="center"/>
    </xf>
    <xf numFmtId="0" fontId="1" fillId="2" borderId="0" xfId="0" applyFont="1" applyFill="1" applyBorder="1"/>
    <xf numFmtId="0" fontId="2" fillId="2" borderId="0" xfId="0" applyFont="1" applyFill="1" applyBorder="1"/>
    <xf numFmtId="0" fontId="0" fillId="2" borderId="0" xfId="0" applyFill="1" applyAlignment="1">
      <alignment horizontal="center"/>
    </xf>
    <xf numFmtId="164" fontId="0" fillId="2" borderId="0" xfId="0" applyNumberFormat="1" applyFill="1" applyAlignment="1">
      <alignment horizontal="center"/>
    </xf>
    <xf numFmtId="2" fontId="1" fillId="2" borderId="0" xfId="0" applyNumberFormat="1" applyFont="1" applyFill="1" applyBorder="1"/>
    <xf numFmtId="0" fontId="0" fillId="2" borderId="0" xfId="0" applyFill="1"/>
    <xf numFmtId="0" fontId="1" fillId="0" borderId="0" xfId="0" applyFont="1" applyFill="1" applyBorder="1" applyAlignment="1">
      <alignment horizontal="right" vertical="center" wrapText="1"/>
    </xf>
    <xf numFmtId="0" fontId="1" fillId="0" borderId="0" xfId="0" quotePrefix="1" applyFont="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right"/>
    </xf>
    <xf numFmtId="164" fontId="1" fillId="0" borderId="0" xfId="0" quotePrefix="1" applyNumberFormat="1" applyFont="1" applyBorder="1" applyAlignment="1">
      <alignment horizontal="center" vertical="center"/>
    </xf>
    <xf numFmtId="0" fontId="1" fillId="0" borderId="0" xfId="0" applyFont="1" applyFill="1" applyBorder="1" applyAlignment="1">
      <alignment vertical="center"/>
    </xf>
    <xf numFmtId="0" fontId="1" fillId="0" borderId="0" xfId="0" applyFont="1" applyBorder="1" applyAlignment="1"/>
    <xf numFmtId="0" fontId="1" fillId="0" borderId="0" xfId="0" quotePrefix="1" applyFont="1" applyFill="1" applyBorder="1" applyAlignment="1"/>
    <xf numFmtId="0" fontId="1" fillId="0" borderId="0" xfId="0" applyFont="1" applyFill="1" applyBorder="1" applyAlignment="1">
      <alignment horizontal="right" vertical="center"/>
    </xf>
    <xf numFmtId="0" fontId="0" fillId="2" borderId="0" xfId="0" applyFill="1" applyAlignment="1">
      <alignment horizontal="center"/>
    </xf>
    <xf numFmtId="164" fontId="1" fillId="0" borderId="0" xfId="0" applyNumberFormat="1" applyFont="1"/>
    <xf numFmtId="0" fontId="1" fillId="3" borderId="0" xfId="0" applyFont="1" applyFill="1"/>
    <xf numFmtId="2" fontId="1" fillId="0" borderId="0" xfId="0" applyNumberFormat="1" applyFont="1"/>
    <xf numFmtId="20" fontId="1" fillId="0" borderId="2" xfId="0" applyNumberFormat="1" applyFont="1" applyBorder="1" applyAlignment="1">
      <alignment horizontal="center"/>
    </xf>
    <xf numFmtId="9" fontId="1" fillId="0" borderId="0" xfId="1" applyFont="1"/>
    <xf numFmtId="0" fontId="1" fillId="0" borderId="4" xfId="0" applyFont="1" applyBorder="1" applyAlignment="1">
      <alignment horizontal="center" wrapText="1"/>
    </xf>
    <xf numFmtId="0" fontId="1" fillId="0" borderId="4" xfId="0" applyFont="1" applyBorder="1" applyAlignment="1">
      <alignment horizontal="center" vertical="center" wrapText="1"/>
    </xf>
    <xf numFmtId="0" fontId="1" fillId="0" borderId="4" xfId="0" applyFont="1" applyBorder="1"/>
    <xf numFmtId="9" fontId="1" fillId="0" borderId="4" xfId="1" applyFont="1" applyBorder="1"/>
    <xf numFmtId="0" fontId="1" fillId="4" borderId="4" xfId="0" applyFont="1" applyFill="1" applyBorder="1"/>
    <xf numFmtId="43" fontId="1" fillId="0" borderId="4" xfId="0" applyNumberFormat="1" applyFont="1" applyBorder="1"/>
    <xf numFmtId="0" fontId="1" fillId="0" borderId="2" xfId="0" quotePrefix="1" applyFont="1" applyBorder="1" applyAlignment="1">
      <alignment horizontal="right"/>
    </xf>
    <xf numFmtId="164" fontId="1" fillId="0" borderId="4" xfId="0" applyNumberFormat="1" applyFont="1" applyBorder="1"/>
    <xf numFmtId="0" fontId="1" fillId="0" borderId="24" xfId="0" quotePrefix="1" applyFont="1" applyBorder="1" applyAlignment="1">
      <alignment horizontal="center"/>
    </xf>
    <xf numFmtId="0" fontId="1" fillId="0" borderId="24" xfId="0" applyFont="1" applyBorder="1" applyAlignment="1">
      <alignment horizontal="center" vertical="center"/>
    </xf>
    <xf numFmtId="0" fontId="1" fillId="0" borderId="24" xfId="0" applyFont="1" applyBorder="1" applyAlignment="1">
      <alignment horizontal="center" vertical="center" wrapText="1"/>
    </xf>
    <xf numFmtId="164" fontId="1" fillId="0" borderId="1" xfId="0" applyNumberFormat="1" applyFont="1" applyBorder="1"/>
    <xf numFmtId="0" fontId="14" fillId="0" borderId="4" xfId="0" applyFont="1" applyBorder="1" applyAlignment="1">
      <alignment horizontal="center" vertical="center" wrapText="1"/>
    </xf>
    <xf numFmtId="0" fontId="1" fillId="0" borderId="4" xfId="0" applyFont="1" applyBorder="1" applyAlignment="1">
      <alignment horizontal="center" vertical="center"/>
    </xf>
    <xf numFmtId="164" fontId="1" fillId="0" borderId="4" xfId="0" applyNumberFormat="1" applyFont="1" applyBorder="1" applyAlignment="1">
      <alignment horizontal="center"/>
    </xf>
    <xf numFmtId="0" fontId="1" fillId="0" borderId="0" xfId="0" applyFont="1" applyBorder="1" applyAlignment="1">
      <alignment vertical="center"/>
    </xf>
    <xf numFmtId="0" fontId="1" fillId="0" borderId="4" xfId="0" quotePrefix="1" applyFont="1" applyBorder="1" applyAlignment="1">
      <alignment horizontal="center" vertical="center"/>
    </xf>
    <xf numFmtId="0" fontId="1" fillId="3" borderId="4" xfId="0" applyFont="1" applyFill="1" applyBorder="1"/>
    <xf numFmtId="164" fontId="1" fillId="0" borderId="25" xfId="0" applyNumberFormat="1" applyFont="1" applyBorder="1" applyAlignment="1">
      <alignment horizontal="center"/>
    </xf>
    <xf numFmtId="0" fontId="1" fillId="0" borderId="4" xfId="0" quotePrefix="1" applyFont="1" applyBorder="1" applyAlignment="1">
      <alignment horizontal="center"/>
    </xf>
    <xf numFmtId="164" fontId="1" fillId="5" borderId="4" xfId="0" applyNumberFormat="1" applyFont="1" applyFill="1" applyBorder="1" applyAlignment="1">
      <alignment horizontal="center"/>
    </xf>
    <xf numFmtId="164" fontId="1" fillId="0" borderId="0" xfId="0" applyNumberFormat="1" applyFont="1" applyBorder="1" applyAlignment="1">
      <alignment horizont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center"/>
    </xf>
    <xf numFmtId="0" fontId="1" fillId="0" borderId="0" xfId="0" applyFont="1" applyBorder="1" applyAlignment="1">
      <alignment horizontal="right" vertical="center"/>
    </xf>
    <xf numFmtId="0" fontId="1" fillId="0" borderId="0" xfId="0" quotePrefix="1" applyFont="1" applyBorder="1" applyAlignment="1">
      <alignment horizontal="center"/>
    </xf>
    <xf numFmtId="0" fontId="1"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 fillId="0" borderId="4" xfId="0" applyFont="1" applyBorder="1" applyAlignment="1">
      <alignment horizontal="center"/>
    </xf>
    <xf numFmtId="164" fontId="1" fillId="0" borderId="4" xfId="0" applyNumberFormat="1" applyFont="1" applyBorder="1" applyAlignment="1">
      <alignment horizontal="center" vertical="center" wrapText="1"/>
    </xf>
    <xf numFmtId="164" fontId="1" fillId="0" borderId="4" xfId="0" quotePrefix="1" applyNumberFormat="1" applyFont="1" applyBorder="1" applyAlignment="1">
      <alignment horizontal="center"/>
    </xf>
    <xf numFmtId="0" fontId="1" fillId="0" borderId="0" xfId="0" quotePrefix="1" applyFont="1" applyBorder="1" applyAlignment="1">
      <alignment horizontal="center" wrapText="1"/>
    </xf>
    <xf numFmtId="0" fontId="1" fillId="6" borderId="4" xfId="0" applyFont="1" applyFill="1" applyBorder="1" applyAlignment="1">
      <alignment horizontal="center"/>
    </xf>
    <xf numFmtId="0" fontId="1" fillId="7" borderId="4" xfId="0" applyFont="1" applyFill="1" applyBorder="1" applyAlignment="1">
      <alignment horizontal="center" wrapText="1"/>
    </xf>
    <xf numFmtId="0" fontId="1" fillId="7" borderId="4" xfId="0" applyFont="1" applyFill="1" applyBorder="1" applyAlignment="1">
      <alignment horizontal="center" vertical="center"/>
    </xf>
    <xf numFmtId="0" fontId="1" fillId="0" borderId="8" xfId="0" applyFont="1" applyFill="1" applyBorder="1"/>
    <xf numFmtId="0" fontId="1" fillId="0" borderId="2" xfId="0" applyFont="1" applyFill="1" applyBorder="1"/>
    <xf numFmtId="0" fontId="1" fillId="0" borderId="7" xfId="0" applyFont="1" applyFill="1" applyBorder="1"/>
    <xf numFmtId="0" fontId="1" fillId="7" borderId="4" xfId="0" applyFont="1" applyFill="1" applyBorder="1"/>
    <xf numFmtId="0" fontId="1" fillId="0" borderId="26" xfId="0" applyFont="1" applyFill="1" applyBorder="1"/>
    <xf numFmtId="0" fontId="15" fillId="0" borderId="0" xfId="0" applyFont="1"/>
    <xf numFmtId="0" fontId="1" fillId="0" borderId="1" xfId="0" quotePrefix="1" applyFont="1" applyBorder="1" applyAlignment="1">
      <alignment horizontal="center"/>
    </xf>
    <xf numFmtId="0" fontId="1" fillId="0" borderId="0" xfId="0" quotePrefix="1" applyFont="1" applyAlignment="1">
      <alignment horizontal="center"/>
    </xf>
    <xf numFmtId="165" fontId="1" fillId="0" borderId="1" xfId="1" applyNumberFormat="1" applyFont="1" applyBorder="1"/>
    <xf numFmtId="0" fontId="15" fillId="0" borderId="0" xfId="0" applyFont="1" applyAlignment="1">
      <alignment horizontal="left" vertical="top" wrapText="1"/>
    </xf>
    <xf numFmtId="0" fontId="8" fillId="0" borderId="1" xfId="0" applyFont="1" applyBorder="1"/>
    <xf numFmtId="0" fontId="1" fillId="0" borderId="1" xfId="0" applyFont="1" applyBorder="1" applyAlignment="1">
      <alignment horizontal="left"/>
    </xf>
    <xf numFmtId="9" fontId="1" fillId="2" borderId="0" xfId="1" applyFont="1" applyFill="1"/>
    <xf numFmtId="164" fontId="1" fillId="2" borderId="4" xfId="0" applyNumberFormat="1" applyFont="1" applyFill="1" applyBorder="1" applyAlignment="1">
      <alignment horizontal="left"/>
    </xf>
    <xf numFmtId="164" fontId="1" fillId="2" borderId="4" xfId="0" quotePrefix="1" applyNumberFormat="1" applyFont="1" applyFill="1" applyBorder="1" applyAlignment="1">
      <alignment horizontal="left"/>
    </xf>
    <xf numFmtId="0" fontId="1" fillId="2" borderId="4" xfId="0" applyFont="1" applyFill="1" applyBorder="1" applyAlignment="1">
      <alignment horizontal="left"/>
    </xf>
    <xf numFmtId="0" fontId="0" fillId="0" borderId="0" xfId="0" applyAlignment="1">
      <alignment vertical="center"/>
    </xf>
    <xf numFmtId="0" fontId="1" fillId="0" borderId="8" xfId="0" applyFont="1" applyFill="1" applyBorder="1" applyAlignment="1">
      <alignment horizontal="left"/>
    </xf>
    <xf numFmtId="0" fontId="1" fillId="0" borderId="2" xfId="0" applyFont="1" applyFill="1" applyBorder="1" applyAlignment="1">
      <alignment horizontal="left"/>
    </xf>
    <xf numFmtId="0" fontId="1" fillId="0" borderId="7" xfId="0" applyFont="1" applyFill="1" applyBorder="1" applyAlignment="1">
      <alignment horizontal="left"/>
    </xf>
    <xf numFmtId="0" fontId="3" fillId="0" borderId="0" xfId="0" applyFont="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13"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6" fillId="0" borderId="0" xfId="0" applyFont="1" applyBorder="1" applyAlignment="1">
      <alignment horizontal="center"/>
    </xf>
    <xf numFmtId="0" fontId="17" fillId="0" borderId="0" xfId="0" applyFont="1" applyAlignment="1">
      <alignment horizontal="center" vertical="top"/>
    </xf>
    <xf numFmtId="0" fontId="15" fillId="0" borderId="0" xfId="0" applyFont="1" applyAlignment="1">
      <alignment horizontal="center" vertical="top" wrapText="1"/>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 xfId="0" applyFont="1" applyFill="1" applyBorder="1" applyAlignment="1">
      <alignment horizontal="left"/>
    </xf>
    <xf numFmtId="0" fontId="8" fillId="0" borderId="8" xfId="0" applyFont="1" applyFill="1" applyBorder="1" applyAlignment="1">
      <alignment horizontal="center"/>
    </xf>
    <xf numFmtId="0" fontId="8" fillId="0" borderId="15" xfId="0" applyFont="1" applyFill="1" applyBorder="1" applyAlignment="1">
      <alignment horizontal="center"/>
    </xf>
    <xf numFmtId="0" fontId="8" fillId="0" borderId="17" xfId="0" applyFont="1" applyFill="1" applyBorder="1" applyAlignment="1">
      <alignment horizontal="center"/>
    </xf>
    <xf numFmtId="0" fontId="8" fillId="0" borderId="18"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8" fillId="0" borderId="12" xfId="0" applyFont="1" applyFill="1" applyBorder="1" applyAlignment="1">
      <alignment horizontal="center"/>
    </xf>
    <xf numFmtId="0" fontId="8" fillId="0" borderId="13" xfId="0" applyFont="1" applyFill="1" applyBorder="1" applyAlignment="1">
      <alignment horizontal="center"/>
    </xf>
    <xf numFmtId="0" fontId="0" fillId="2"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UNT 144.6</a:t>
            </a:r>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Pebble Count Left</c:v>
          </c:tx>
          <c:spPr>
            <a:ln w="28575">
              <a:solidFill>
                <a:schemeClr val="accent6">
                  <a:lumMod val="75000"/>
                </a:schemeClr>
              </a:solidFill>
              <a:prstDash val="dashDot"/>
            </a:ln>
          </c:spPr>
          <c:marker>
            <c:symbol val="none"/>
          </c:marker>
          <c:xVal>
            <c:numRef>
              <c:f>Surface!$B$13:$B$29</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Surface!$H$13:$H$29</c:f>
              <c:numCache>
                <c:formatCode>General</c:formatCode>
                <c:ptCount val="17"/>
                <c:pt idx="0">
                  <c:v>0</c:v>
                </c:pt>
                <c:pt idx="1">
                  <c:v>0</c:v>
                </c:pt>
                <c:pt idx="2">
                  <c:v>0</c:v>
                </c:pt>
                <c:pt idx="3">
                  <c:v>2</c:v>
                </c:pt>
                <c:pt idx="4">
                  <c:v>5</c:v>
                </c:pt>
                <c:pt idx="5">
                  <c:v>7</c:v>
                </c:pt>
                <c:pt idx="6">
                  <c:v>12</c:v>
                </c:pt>
                <c:pt idx="7">
                  <c:v>17</c:v>
                </c:pt>
                <c:pt idx="8">
                  <c:v>22</c:v>
                </c:pt>
                <c:pt idx="9">
                  <c:v>29</c:v>
                </c:pt>
                <c:pt idx="10">
                  <c:v>36</c:v>
                </c:pt>
                <c:pt idx="11">
                  <c:v>49</c:v>
                </c:pt>
                <c:pt idx="12">
                  <c:v>63</c:v>
                </c:pt>
                <c:pt idx="13">
                  <c:v>80</c:v>
                </c:pt>
                <c:pt idx="14">
                  <c:v>95</c:v>
                </c:pt>
                <c:pt idx="15">
                  <c:v>98</c:v>
                </c:pt>
                <c:pt idx="16">
                  <c:v>100</c:v>
                </c:pt>
              </c:numCache>
            </c:numRef>
          </c:yVal>
          <c:smooth val="0"/>
        </c:ser>
        <c:ser>
          <c:idx val="2"/>
          <c:order val="11"/>
          <c:tx>
            <c:v>Pebble Count Center</c:v>
          </c:tx>
          <c:spPr>
            <a:ln w="19050">
              <a:solidFill>
                <a:schemeClr val="accent6">
                  <a:lumMod val="75000"/>
                </a:schemeClr>
              </a:solidFill>
            </a:ln>
          </c:spPr>
          <c:marker>
            <c:symbol val="none"/>
          </c:marker>
          <c:xVal>
            <c:numRef>
              <c:f>Surface!$I$13:$I$29</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Surface!$O$13:$O$29</c:f>
              <c:numCache>
                <c:formatCode>General</c:formatCode>
                <c:ptCount val="17"/>
                <c:pt idx="0">
                  <c:v>0</c:v>
                </c:pt>
                <c:pt idx="1">
                  <c:v>0</c:v>
                </c:pt>
                <c:pt idx="2">
                  <c:v>0</c:v>
                </c:pt>
                <c:pt idx="3">
                  <c:v>0</c:v>
                </c:pt>
                <c:pt idx="4">
                  <c:v>0</c:v>
                </c:pt>
                <c:pt idx="5">
                  <c:v>4</c:v>
                </c:pt>
                <c:pt idx="6">
                  <c:v>10</c:v>
                </c:pt>
                <c:pt idx="7">
                  <c:v>12</c:v>
                </c:pt>
                <c:pt idx="8">
                  <c:v>22</c:v>
                </c:pt>
                <c:pt idx="9">
                  <c:v>31</c:v>
                </c:pt>
                <c:pt idx="10">
                  <c:v>47</c:v>
                </c:pt>
                <c:pt idx="11">
                  <c:v>59</c:v>
                </c:pt>
                <c:pt idx="12">
                  <c:v>73</c:v>
                </c:pt>
                <c:pt idx="13">
                  <c:v>83</c:v>
                </c:pt>
                <c:pt idx="14">
                  <c:v>89</c:v>
                </c:pt>
                <c:pt idx="15">
                  <c:v>95</c:v>
                </c:pt>
                <c:pt idx="16">
                  <c:v>100</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Surface!$P$13:$P$29</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Surface!$V$13:$V$29</c:f>
              <c:numCache>
                <c:formatCode>General</c:formatCode>
                <c:ptCount val="17"/>
                <c:pt idx="0">
                  <c:v>0</c:v>
                </c:pt>
                <c:pt idx="1">
                  <c:v>0</c:v>
                </c:pt>
                <c:pt idx="2">
                  <c:v>0</c:v>
                </c:pt>
                <c:pt idx="3">
                  <c:v>0</c:v>
                </c:pt>
                <c:pt idx="4">
                  <c:v>1</c:v>
                </c:pt>
                <c:pt idx="5">
                  <c:v>3</c:v>
                </c:pt>
                <c:pt idx="6">
                  <c:v>4</c:v>
                </c:pt>
                <c:pt idx="7">
                  <c:v>8</c:v>
                </c:pt>
                <c:pt idx="8">
                  <c:v>14</c:v>
                </c:pt>
                <c:pt idx="9">
                  <c:v>21</c:v>
                </c:pt>
                <c:pt idx="10">
                  <c:v>37</c:v>
                </c:pt>
                <c:pt idx="11">
                  <c:v>51</c:v>
                </c:pt>
                <c:pt idx="12">
                  <c:v>75</c:v>
                </c:pt>
                <c:pt idx="13">
                  <c:v>90</c:v>
                </c:pt>
                <c:pt idx="14">
                  <c:v>96</c:v>
                </c:pt>
                <c:pt idx="15">
                  <c:v>97</c:v>
                </c:pt>
                <c:pt idx="16">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Surface!$P$13:$P$29</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Surface!$W$13:$W$29</c:f>
              <c:numCache>
                <c:formatCode>0.0</c:formatCode>
                <c:ptCount val="17"/>
                <c:pt idx="0">
                  <c:v>0</c:v>
                </c:pt>
                <c:pt idx="1">
                  <c:v>0</c:v>
                </c:pt>
                <c:pt idx="2">
                  <c:v>0</c:v>
                </c:pt>
                <c:pt idx="3">
                  <c:v>0.66666666666666663</c:v>
                </c:pt>
                <c:pt idx="4">
                  <c:v>2</c:v>
                </c:pt>
                <c:pt idx="5">
                  <c:v>4.666666666666667</c:v>
                </c:pt>
                <c:pt idx="6">
                  <c:v>8.6666666666666661</c:v>
                </c:pt>
                <c:pt idx="7">
                  <c:v>12.333333333333334</c:v>
                </c:pt>
                <c:pt idx="8">
                  <c:v>19.333333333333332</c:v>
                </c:pt>
                <c:pt idx="9">
                  <c:v>27</c:v>
                </c:pt>
                <c:pt idx="10">
                  <c:v>40</c:v>
                </c:pt>
                <c:pt idx="11">
                  <c:v>53</c:v>
                </c:pt>
                <c:pt idx="12">
                  <c:v>70.333333333333329</c:v>
                </c:pt>
                <c:pt idx="13">
                  <c:v>84.333333333333329</c:v>
                </c:pt>
                <c:pt idx="14">
                  <c:v>93.333333333333329</c:v>
                </c:pt>
                <c:pt idx="15">
                  <c:v>96.666666666666671</c:v>
                </c:pt>
                <c:pt idx="16">
                  <c:v>100</c:v>
                </c:pt>
              </c:numCache>
            </c:numRef>
          </c:yVal>
          <c:smooth val="0"/>
        </c:ser>
        <c:ser>
          <c:idx val="1"/>
          <c:order val="14"/>
          <c:tx>
            <c:v>Fan SubSurface</c:v>
          </c:tx>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97.95055962473873</c:v>
                </c:pt>
                <c:pt idx="4">
                  <c:v>92.718458902012884</c:v>
                </c:pt>
                <c:pt idx="5">
                  <c:v>86.763026282136025</c:v>
                </c:pt>
                <c:pt idx="6">
                  <c:v>75.117382738004324</c:v>
                </c:pt>
                <c:pt idx="7">
                  <c:v>60.578411605268478</c:v>
                </c:pt>
                <c:pt idx="8">
                  <c:v>48.112991911032275</c:v>
                </c:pt>
                <c:pt idx="9">
                  <c:v>39.408898081981469</c:v>
                </c:pt>
                <c:pt idx="10">
                  <c:v>28.374406619026654</c:v>
                </c:pt>
                <c:pt idx="11">
                  <c:v>21.280804964269993</c:v>
                </c:pt>
                <c:pt idx="12">
                  <c:v>14.581292290333142</c:v>
                </c:pt>
                <c:pt idx="13">
                  <c:v>7.8817796163962948</c:v>
                </c:pt>
                <c:pt idx="14">
                  <c:v>3.5468008273783318</c:v>
                </c:pt>
                <c:pt idx="15">
                  <c:v>1.1822669424594441</c:v>
                </c:pt>
                <c:pt idx="16">
                  <c:v>0.78817796163962939</c:v>
                </c:pt>
                <c:pt idx="17">
                  <c:v>0.4334978789017962</c:v>
                </c:pt>
              </c:numCache>
            </c:numRef>
          </c:yVal>
          <c:smooth val="0"/>
        </c:ser>
        <c:dLbls>
          <c:showLegendKey val="0"/>
          <c:showVal val="0"/>
          <c:showCatName val="0"/>
          <c:showSerName val="0"/>
          <c:showPercent val="0"/>
          <c:showBubbleSize val="0"/>
        </c:dLbls>
        <c:axId val="87377792"/>
        <c:axId val="87379968"/>
      </c:scatterChart>
      <c:valAx>
        <c:axId val="8737779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87379968"/>
        <c:crosses val="autoZero"/>
        <c:crossBetween val="midCat"/>
        <c:majorUnit val="10"/>
        <c:minorUnit val="10"/>
      </c:valAx>
      <c:valAx>
        <c:axId val="8737996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8737779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1728147972087158"/>
          <c:h val="0.1834093189845628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12</xdr:col>
      <xdr:colOff>542925</xdr:colOff>
      <xdr:row>1</xdr:row>
      <xdr:rowOff>19051</xdr:rowOff>
    </xdr:from>
    <xdr:to>
      <xdr:col>28</xdr:col>
      <xdr:colOff>26670</xdr:colOff>
      <xdr:row>37</xdr:row>
      <xdr:rowOff>68835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725" y="304801"/>
          <a:ext cx="9237345" cy="8355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723901</xdr:colOff>
      <xdr:row>0</xdr:row>
      <xdr:rowOff>51079</xdr:rowOff>
    </xdr:from>
    <xdr:ext cx="1981200" cy="383261"/>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69381" y="51079"/>
          <a:ext cx="1981200" cy="383261"/>
        </a:xfrm>
        <a:prstGeom prst="rect">
          <a:avLst/>
        </a:prstGeom>
      </xdr:spPr>
    </xdr:pic>
    <xdr:clientData/>
  </xdr:oneCellAnchor>
  <xdr:oneCellAnchor>
    <xdr:from>
      <xdr:col>10</xdr:col>
      <xdr:colOff>131444</xdr:colOff>
      <xdr:row>1</xdr:row>
      <xdr:rowOff>17144</xdr:rowOff>
    </xdr:from>
    <xdr:ext cx="649605" cy="810362"/>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8368664" y="306704"/>
          <a:ext cx="649605" cy="810362"/>
        </a:xfrm>
        <a:prstGeom prst="rect">
          <a:avLst/>
        </a:prstGeom>
      </xdr:spPr>
    </xdr:pic>
    <xdr:clientData/>
  </xdr:oneCellAnchor>
  <xdr:twoCellAnchor>
    <xdr:from>
      <xdr:col>3</xdr:col>
      <xdr:colOff>680085</xdr:colOff>
      <xdr:row>6</xdr:row>
      <xdr:rowOff>297180</xdr:rowOff>
    </xdr:from>
    <xdr:to>
      <xdr:col>4</xdr:col>
      <xdr:colOff>672465</xdr:colOff>
      <xdr:row>7</xdr:row>
      <xdr:rowOff>36195</xdr:rowOff>
    </xdr:to>
    <xdr:sp macro="" textlink="">
      <xdr:nvSpPr>
        <xdr:cNvPr id="5" name="Oval 4"/>
        <xdr:cNvSpPr/>
      </xdr:nvSpPr>
      <xdr:spPr>
        <a:xfrm>
          <a:off x="2973705" y="1645920"/>
          <a:ext cx="861060" cy="28765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175" y="5589920"/>
          <a:ext cx="7230426" cy="386004"/>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12" y="5583819"/>
          <a:ext cx="6957806" cy="399904"/>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3"/>
  <sheetViews>
    <sheetView workbookViewId="0">
      <selection activeCell="Q44" sqref="Q44"/>
    </sheetView>
  </sheetViews>
  <sheetFormatPr defaultRowHeight="15" x14ac:dyDescent="0.25"/>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2" width="9.140625" style="1" customWidth="1"/>
    <col min="29" max="32" width="8.85546875" style="1"/>
    <col min="33" max="33" width="11.140625" style="1" customWidth="1"/>
    <col min="34" max="36" width="8.85546875" style="1"/>
    <col min="37" max="37" width="9.42578125" style="1" customWidth="1"/>
    <col min="38" max="38" width="8.85546875" style="1"/>
  </cols>
  <sheetData>
    <row r="1" spans="2:37" customFormat="1" ht="22.9" x14ac:dyDescent="0.4">
      <c r="B1" s="1"/>
      <c r="C1" s="1"/>
      <c r="D1" s="1"/>
      <c r="E1" s="1"/>
      <c r="F1" s="1"/>
      <c r="G1" s="1"/>
      <c r="H1" s="1"/>
      <c r="I1" s="1"/>
      <c r="J1" s="1"/>
      <c r="K1" s="1"/>
      <c r="L1" s="1"/>
      <c r="AC1" s="1"/>
      <c r="AD1" s="147" t="s">
        <v>55</v>
      </c>
      <c r="AE1" s="147"/>
      <c r="AF1" s="147"/>
      <c r="AG1" s="147"/>
      <c r="AH1" s="147"/>
      <c r="AI1" s="147"/>
      <c r="AJ1" s="147"/>
      <c r="AK1" s="147"/>
    </row>
    <row r="2" spans="2:37" customFormat="1" ht="22.9" x14ac:dyDescent="0.4">
      <c r="B2" s="147" t="s">
        <v>56</v>
      </c>
      <c r="C2" s="147"/>
      <c r="D2" s="147"/>
      <c r="E2" s="147"/>
      <c r="F2" s="147"/>
      <c r="G2" s="147"/>
      <c r="H2" s="147"/>
      <c r="I2" s="147"/>
      <c r="J2" s="147"/>
      <c r="K2" s="147"/>
      <c r="L2" s="1"/>
      <c r="AC2" s="1"/>
      <c r="AD2" s="1" t="s">
        <v>57</v>
      </c>
      <c r="AE2" s="1"/>
      <c r="AF2" s="84">
        <f>+AE26</f>
        <v>167.8</v>
      </c>
      <c r="AG2" s="1" t="s">
        <v>58</v>
      </c>
      <c r="AH2" s="1"/>
      <c r="AI2" s="1"/>
      <c r="AJ2" s="1"/>
      <c r="AK2" s="1"/>
    </row>
    <row r="3" spans="2:37" customFormat="1" ht="14.45" x14ac:dyDescent="0.3">
      <c r="B3" s="8" t="s">
        <v>59</v>
      </c>
      <c r="C3" s="6"/>
      <c r="D3" s="20" t="s">
        <v>155</v>
      </c>
      <c r="E3" s="6"/>
      <c r="F3" s="1" t="s">
        <v>4</v>
      </c>
      <c r="G3" s="6" t="s">
        <v>60</v>
      </c>
      <c r="H3" s="6"/>
      <c r="I3" s="6"/>
      <c r="J3" s="6"/>
      <c r="K3" s="8"/>
      <c r="L3" s="1"/>
      <c r="AC3" s="1"/>
      <c r="AD3" s="1" t="s">
        <v>61</v>
      </c>
      <c r="AE3" s="1"/>
      <c r="AF3" s="85">
        <v>9411</v>
      </c>
      <c r="AG3" s="1" t="s">
        <v>62</v>
      </c>
      <c r="AH3" s="86">
        <f>+AF3*0.0022046</f>
        <v>20.747490600000003</v>
      </c>
      <c r="AI3" s="1" t="s">
        <v>58</v>
      </c>
      <c r="AJ3" s="1"/>
      <c r="AK3" s="1"/>
    </row>
    <row r="4" spans="2:37" customFormat="1" ht="14.45" x14ac:dyDescent="0.3">
      <c r="B4" s="8" t="s">
        <v>9</v>
      </c>
      <c r="C4" s="10">
        <v>41472</v>
      </c>
      <c r="D4" s="87">
        <v>0.70833333333333337</v>
      </c>
      <c r="E4" s="9"/>
      <c r="F4" s="13" t="s">
        <v>63</v>
      </c>
      <c r="G4" s="9">
        <v>144.6</v>
      </c>
      <c r="H4" s="9"/>
      <c r="I4" s="9"/>
      <c r="J4" s="9"/>
      <c r="K4" s="8"/>
      <c r="L4" s="1"/>
      <c r="AC4" s="1"/>
      <c r="AD4" s="1" t="s">
        <v>64</v>
      </c>
      <c r="AE4" s="1"/>
      <c r="AF4" s="139">
        <f>1-AH3/H42</f>
        <v>2.5939408450704082E-2</v>
      </c>
      <c r="AG4" s="1"/>
      <c r="AH4" s="1"/>
      <c r="AI4" s="1"/>
      <c r="AJ4" s="1"/>
      <c r="AK4" s="1"/>
    </row>
    <row r="5" spans="2:37" customFormat="1" thickBot="1" x14ac:dyDescent="0.35">
      <c r="B5" s="8" t="s">
        <v>12</v>
      </c>
      <c r="C5" s="9"/>
      <c r="D5" s="16" t="s">
        <v>65</v>
      </c>
      <c r="E5" s="9"/>
      <c r="F5" s="13" t="s">
        <v>66</v>
      </c>
      <c r="G5" s="15" t="s">
        <v>67</v>
      </c>
      <c r="H5" s="9"/>
      <c r="I5" s="9"/>
      <c r="J5" s="9"/>
      <c r="K5" s="8"/>
      <c r="L5" s="1"/>
      <c r="AC5" s="1"/>
      <c r="AD5" s="1"/>
      <c r="AE5" s="1"/>
      <c r="AF5" s="88"/>
      <c r="AG5" s="1"/>
      <c r="AH5" s="1"/>
      <c r="AI5" s="1"/>
      <c r="AJ5" s="1"/>
      <c r="AK5" s="1"/>
    </row>
    <row r="6" spans="2:37" customFormat="1" ht="14.45" x14ac:dyDescent="0.3">
      <c r="B6" s="8" t="s">
        <v>68</v>
      </c>
      <c r="C6" s="9"/>
      <c r="D6" s="9"/>
      <c r="E6" s="9"/>
      <c r="F6" s="13"/>
      <c r="G6" s="9" t="s">
        <v>69</v>
      </c>
      <c r="H6" s="9"/>
      <c r="I6" s="9"/>
      <c r="J6" s="9"/>
      <c r="K6" s="8"/>
      <c r="L6" s="1"/>
      <c r="AC6" s="1"/>
      <c r="AD6" s="1"/>
      <c r="AE6" s="148" t="s">
        <v>70</v>
      </c>
      <c r="AF6" s="149"/>
      <c r="AG6" s="149"/>
      <c r="AH6" s="150"/>
      <c r="AI6" s="1"/>
      <c r="AJ6" s="1"/>
      <c r="AK6" s="1"/>
    </row>
    <row r="7" spans="2:37" customFormat="1" ht="42" x14ac:dyDescent="0.3">
      <c r="B7" s="6" t="s">
        <v>71</v>
      </c>
      <c r="C7" s="9"/>
      <c r="D7" s="9"/>
      <c r="E7" s="9"/>
      <c r="F7" s="13"/>
      <c r="G7" s="9"/>
      <c r="H7" s="9"/>
      <c r="I7" s="9"/>
      <c r="J7" s="9"/>
      <c r="K7" s="8"/>
      <c r="L7" s="1"/>
      <c r="AC7" s="1"/>
      <c r="AD7" s="1"/>
      <c r="AE7" s="89" t="s">
        <v>72</v>
      </c>
      <c r="AF7" s="89" t="s">
        <v>73</v>
      </c>
      <c r="AG7" s="90" t="s">
        <v>74</v>
      </c>
      <c r="AH7" s="90" t="s">
        <v>75</v>
      </c>
      <c r="AI7" s="90" t="s">
        <v>76</v>
      </c>
      <c r="AJ7" s="90" t="s">
        <v>77</v>
      </c>
      <c r="AK7" s="90" t="s">
        <v>78</v>
      </c>
    </row>
    <row r="8" spans="2:37" customFormat="1" ht="16.899999999999999" thickBot="1" x14ac:dyDescent="0.4">
      <c r="B8" s="8" t="s">
        <v>15</v>
      </c>
      <c r="C8" s="9"/>
      <c r="D8" s="9" t="s">
        <v>16</v>
      </c>
      <c r="E8" s="9"/>
      <c r="F8" s="1"/>
      <c r="G8" s="53" t="s">
        <v>79</v>
      </c>
      <c r="H8" s="6">
        <v>180</v>
      </c>
      <c r="I8" s="6"/>
      <c r="J8" s="8"/>
      <c r="K8" s="1"/>
      <c r="L8" s="1"/>
      <c r="AC8" s="1"/>
      <c r="AD8" s="140">
        <v>360</v>
      </c>
      <c r="AE8" s="91">
        <f t="shared" ref="AE8:AE17" si="0">+H30</f>
        <v>0</v>
      </c>
      <c r="AF8" s="91">
        <f>+AE8</f>
        <v>0</v>
      </c>
      <c r="AG8" s="91">
        <f>+AF8</f>
        <v>0</v>
      </c>
      <c r="AH8" s="92">
        <f>1-(AG8/AF$27)</f>
        <v>1</v>
      </c>
      <c r="AI8" s="93"/>
      <c r="AJ8" s="93"/>
      <c r="AK8" s="94">
        <f t="shared" ref="AK8:AK17" si="1">+AH8*100</f>
        <v>100</v>
      </c>
    </row>
    <row r="9" spans="2:37" customFormat="1" ht="18" thickBot="1" x14ac:dyDescent="0.35">
      <c r="B9" s="151" t="s">
        <v>80</v>
      </c>
      <c r="C9" s="152"/>
      <c r="D9" s="152"/>
      <c r="E9" s="153"/>
      <c r="F9" s="1"/>
      <c r="G9" s="53" t="s">
        <v>81</v>
      </c>
      <c r="H9" s="95">
        <v>1.5</v>
      </c>
      <c r="I9" s="9"/>
      <c r="J9" s="1"/>
      <c r="K9" s="1"/>
      <c r="L9" s="1"/>
      <c r="AC9" s="1"/>
      <c r="AD9" s="140">
        <v>256</v>
      </c>
      <c r="AE9" s="91">
        <f>+H31</f>
        <v>0</v>
      </c>
      <c r="AF9" s="91">
        <f t="shared" ref="AF9:AF17" si="2">+AE9</f>
        <v>0</v>
      </c>
      <c r="AG9" s="96">
        <f>+AF9+AG8</f>
        <v>0</v>
      </c>
      <c r="AH9" s="92">
        <f>1-(AG9/AF$27)</f>
        <v>1</v>
      </c>
      <c r="AI9" s="93"/>
      <c r="AJ9" s="93"/>
      <c r="AK9" s="94">
        <f t="shared" si="1"/>
        <v>100</v>
      </c>
    </row>
    <row r="10" spans="2:37" customFormat="1" ht="14.45" x14ac:dyDescent="0.3">
      <c r="B10" s="97" t="s">
        <v>82</v>
      </c>
      <c r="C10" s="97" t="s">
        <v>83</v>
      </c>
      <c r="D10" s="97" t="s">
        <v>84</v>
      </c>
      <c r="E10" s="97" t="s">
        <v>85</v>
      </c>
      <c r="F10" s="1"/>
      <c r="G10" s="53"/>
      <c r="H10" s="12"/>
      <c r="I10" s="12"/>
      <c r="J10" s="1"/>
      <c r="K10" s="1"/>
      <c r="L10" s="1"/>
      <c r="AC10" s="1"/>
      <c r="AD10" s="140">
        <v>180</v>
      </c>
      <c r="AE10" s="91">
        <f>+H32</f>
        <v>0</v>
      </c>
      <c r="AF10" s="91">
        <f t="shared" si="2"/>
        <v>0</v>
      </c>
      <c r="AG10" s="96">
        <f t="shared" ref="AG10:AG17" si="3">+AF10+AG9</f>
        <v>0</v>
      </c>
      <c r="AH10" s="92">
        <f t="shared" ref="AH10:AH17" si="4">1-(AG10/AF$27)</f>
        <v>1</v>
      </c>
      <c r="AI10" s="93"/>
      <c r="AJ10" s="93"/>
      <c r="AK10" s="94">
        <f t="shared" si="1"/>
        <v>100</v>
      </c>
    </row>
    <row r="11" spans="2:37" customFormat="1" ht="27.6" x14ac:dyDescent="0.3">
      <c r="B11" s="98" t="s">
        <v>86</v>
      </c>
      <c r="C11" s="99" t="s">
        <v>87</v>
      </c>
      <c r="D11" s="99" t="s">
        <v>88</v>
      </c>
      <c r="E11" s="99" t="s">
        <v>89</v>
      </c>
      <c r="F11" s="1"/>
      <c r="G11" s="53" t="s">
        <v>90</v>
      </c>
      <c r="H11" s="100">
        <v>421.2</v>
      </c>
      <c r="I11" s="6"/>
      <c r="J11" s="1"/>
      <c r="K11" s="1"/>
      <c r="L11" s="1"/>
      <c r="AC11" s="1"/>
      <c r="AD11" s="140">
        <v>128</v>
      </c>
      <c r="AE11" s="91">
        <f t="shared" si="0"/>
        <v>8.5</v>
      </c>
      <c r="AF11" s="91">
        <f t="shared" si="2"/>
        <v>8.5</v>
      </c>
      <c r="AG11" s="96">
        <f t="shared" si="3"/>
        <v>8.5</v>
      </c>
      <c r="AH11" s="92">
        <f t="shared" si="4"/>
        <v>0.97950559624738731</v>
      </c>
      <c r="AI11" s="93"/>
      <c r="AJ11" s="93"/>
      <c r="AK11" s="94">
        <f t="shared" si="1"/>
        <v>97.95055962473873</v>
      </c>
    </row>
    <row r="12" spans="2:37" customFormat="1" ht="14.45" x14ac:dyDescent="0.3">
      <c r="B12" s="98"/>
      <c r="C12" s="99"/>
      <c r="D12" s="99"/>
      <c r="E12" s="101" t="s">
        <v>91</v>
      </c>
      <c r="F12" s="1"/>
      <c r="G12" s="154" t="s">
        <v>28</v>
      </c>
      <c r="H12" s="154"/>
      <c r="I12" s="154"/>
      <c r="J12" s="154"/>
      <c r="K12" s="1"/>
      <c r="L12" s="8"/>
      <c r="AC12" s="1"/>
      <c r="AD12" s="141">
        <v>90</v>
      </c>
      <c r="AE12" s="91">
        <f t="shared" si="0"/>
        <v>21.7</v>
      </c>
      <c r="AF12" s="91">
        <f t="shared" si="2"/>
        <v>21.7</v>
      </c>
      <c r="AG12" s="96">
        <f t="shared" si="3"/>
        <v>30.2</v>
      </c>
      <c r="AH12" s="92">
        <f t="shared" si="4"/>
        <v>0.9271845890201289</v>
      </c>
      <c r="AI12" s="93"/>
      <c r="AJ12" s="93"/>
      <c r="AK12" s="94">
        <f t="shared" si="1"/>
        <v>92.718458902012884</v>
      </c>
    </row>
    <row r="13" spans="2:37" customFormat="1" ht="14.45" x14ac:dyDescent="0.3">
      <c r="B13" s="102">
        <v>1</v>
      </c>
      <c r="C13" s="103">
        <v>1.7</v>
      </c>
      <c r="D13" s="103">
        <v>72.599999999999994</v>
      </c>
      <c r="E13" s="103">
        <f>+D13-C13</f>
        <v>70.899999999999991</v>
      </c>
      <c r="F13" s="13" t="s">
        <v>92</v>
      </c>
      <c r="G13" s="102" t="s">
        <v>93</v>
      </c>
      <c r="H13" s="155" t="s">
        <v>30</v>
      </c>
      <c r="I13" s="156"/>
      <c r="J13" s="156"/>
      <c r="K13" s="157"/>
      <c r="L13" s="104"/>
      <c r="AC13" s="1"/>
      <c r="AD13" s="141">
        <v>64</v>
      </c>
      <c r="AE13" s="91">
        <f t="shared" si="0"/>
        <v>24.7</v>
      </c>
      <c r="AF13" s="91">
        <f t="shared" si="2"/>
        <v>24.7</v>
      </c>
      <c r="AG13" s="96">
        <f t="shared" si="3"/>
        <v>54.9</v>
      </c>
      <c r="AH13" s="92">
        <f t="shared" si="4"/>
        <v>0.86763026282136024</v>
      </c>
      <c r="AI13" s="93"/>
      <c r="AJ13" s="93"/>
      <c r="AK13" s="94">
        <f t="shared" si="1"/>
        <v>86.763026282136025</v>
      </c>
    </row>
    <row r="14" spans="2:37" customFormat="1" ht="14.45" x14ac:dyDescent="0.3">
      <c r="B14" s="102">
        <v>2</v>
      </c>
      <c r="C14" s="103">
        <v>1.7</v>
      </c>
      <c r="D14" s="103">
        <v>76.8</v>
      </c>
      <c r="E14" s="103">
        <f t="shared" ref="E14:E18" si="5">+D14-C14</f>
        <v>75.099999999999994</v>
      </c>
      <c r="F14" s="1"/>
      <c r="G14" s="102">
        <v>4230</v>
      </c>
      <c r="H14" s="144" t="s">
        <v>94</v>
      </c>
      <c r="I14" s="145"/>
      <c r="J14" s="145"/>
      <c r="K14" s="146"/>
      <c r="L14" s="80"/>
      <c r="AC14" s="1"/>
      <c r="AD14" s="140">
        <v>45</v>
      </c>
      <c r="AE14" s="91">
        <f t="shared" si="0"/>
        <v>48.3</v>
      </c>
      <c r="AF14" s="91">
        <f t="shared" si="2"/>
        <v>48.3</v>
      </c>
      <c r="AG14" s="96">
        <f t="shared" si="3"/>
        <v>103.19999999999999</v>
      </c>
      <c r="AH14" s="92">
        <f t="shared" si="4"/>
        <v>0.75117382738004324</v>
      </c>
      <c r="AI14" s="93"/>
      <c r="AJ14" s="93"/>
      <c r="AK14" s="94">
        <f t="shared" si="1"/>
        <v>75.117382738004324</v>
      </c>
    </row>
    <row r="15" spans="2:37" customFormat="1" ht="14.45" x14ac:dyDescent="0.3">
      <c r="B15" s="102">
        <v>3</v>
      </c>
      <c r="C15" s="103">
        <v>1.7</v>
      </c>
      <c r="D15" s="103">
        <v>73.8</v>
      </c>
      <c r="E15" s="103">
        <f t="shared" si="5"/>
        <v>72.099999999999994</v>
      </c>
      <c r="F15" s="1"/>
      <c r="G15" s="102"/>
      <c r="H15" s="144" t="s">
        <v>95</v>
      </c>
      <c r="I15" s="145"/>
      <c r="J15" s="145"/>
      <c r="K15" s="146"/>
      <c r="L15" s="80"/>
      <c r="AC15" s="1"/>
      <c r="AD15" s="140">
        <v>32</v>
      </c>
      <c r="AE15" s="91">
        <f t="shared" si="0"/>
        <v>60.3</v>
      </c>
      <c r="AF15" s="91">
        <f t="shared" si="2"/>
        <v>60.3</v>
      </c>
      <c r="AG15" s="96">
        <f t="shared" si="3"/>
        <v>163.5</v>
      </c>
      <c r="AH15" s="92">
        <f t="shared" si="4"/>
        <v>0.60578411605268478</v>
      </c>
      <c r="AI15" s="93"/>
      <c r="AJ15" s="93"/>
      <c r="AK15" s="94">
        <f t="shared" si="1"/>
        <v>60.578411605268478</v>
      </c>
    </row>
    <row r="16" spans="2:37" customFormat="1" ht="14.45" x14ac:dyDescent="0.3">
      <c r="B16" s="102">
        <v>4</v>
      </c>
      <c r="C16" s="103">
        <v>1.7</v>
      </c>
      <c r="D16" s="103">
        <v>71.3</v>
      </c>
      <c r="E16" s="103">
        <f t="shared" si="5"/>
        <v>69.599999999999994</v>
      </c>
      <c r="F16" s="1"/>
      <c r="G16" s="102"/>
      <c r="H16" s="144" t="s">
        <v>96</v>
      </c>
      <c r="I16" s="145"/>
      <c r="J16" s="145"/>
      <c r="K16" s="146"/>
      <c r="L16" s="80"/>
      <c r="AC16" s="1"/>
      <c r="AD16" s="140">
        <v>22.5</v>
      </c>
      <c r="AE16" s="91">
        <f t="shared" si="0"/>
        <v>51.7</v>
      </c>
      <c r="AF16" s="91">
        <f t="shared" si="2"/>
        <v>51.7</v>
      </c>
      <c r="AG16" s="96">
        <f t="shared" si="3"/>
        <v>215.2</v>
      </c>
      <c r="AH16" s="92">
        <f t="shared" si="4"/>
        <v>0.48112991911032277</v>
      </c>
      <c r="AI16" s="93"/>
      <c r="AJ16" s="93"/>
      <c r="AK16" s="94">
        <f t="shared" si="1"/>
        <v>48.112991911032275</v>
      </c>
    </row>
    <row r="17" spans="2:37" customFormat="1" ht="14.45" x14ac:dyDescent="0.3">
      <c r="B17" s="102">
        <v>5</v>
      </c>
      <c r="C17" s="103">
        <v>1.7</v>
      </c>
      <c r="D17" s="103">
        <v>67.2</v>
      </c>
      <c r="E17" s="103">
        <f t="shared" si="5"/>
        <v>65.5</v>
      </c>
      <c r="F17" s="1"/>
      <c r="G17" s="105" t="s">
        <v>97</v>
      </c>
      <c r="H17" s="144" t="s">
        <v>98</v>
      </c>
      <c r="I17" s="145"/>
      <c r="J17" s="145"/>
      <c r="K17" s="146"/>
      <c r="L17" s="80"/>
      <c r="AC17" s="1"/>
      <c r="AD17" s="140">
        <v>16</v>
      </c>
      <c r="AE17" s="91">
        <f t="shared" si="0"/>
        <v>36.1</v>
      </c>
      <c r="AF17" s="91">
        <f t="shared" si="2"/>
        <v>36.1</v>
      </c>
      <c r="AG17" s="96">
        <f t="shared" si="3"/>
        <v>251.29999999999998</v>
      </c>
      <c r="AH17" s="92">
        <f t="shared" si="4"/>
        <v>0.39408898081981469</v>
      </c>
      <c r="AI17" s="106">
        <v>100</v>
      </c>
      <c r="AJ17" s="92">
        <f>+AI17/100*AH$17</f>
        <v>0.39408898081981469</v>
      </c>
      <c r="AK17" s="94">
        <f t="shared" si="1"/>
        <v>39.408898081981469</v>
      </c>
    </row>
    <row r="18" spans="2:37" customFormat="1" ht="14.45" x14ac:dyDescent="0.3">
      <c r="B18" s="102">
        <v>6</v>
      </c>
      <c r="C18" s="103">
        <v>1.7</v>
      </c>
      <c r="D18" s="103">
        <v>69.7</v>
      </c>
      <c r="E18" s="103">
        <f t="shared" si="5"/>
        <v>68</v>
      </c>
      <c r="F18" s="1"/>
      <c r="G18" s="105" t="s">
        <v>99</v>
      </c>
      <c r="H18" s="144" t="s">
        <v>100</v>
      </c>
      <c r="I18" s="145"/>
      <c r="J18" s="145"/>
      <c r="K18" s="146"/>
      <c r="L18" s="80"/>
      <c r="AC18" s="1"/>
      <c r="AD18" s="140">
        <v>8</v>
      </c>
      <c r="AE18" s="93"/>
      <c r="AF18" s="93"/>
      <c r="AG18" s="93"/>
      <c r="AH18" s="93"/>
      <c r="AI18" s="106">
        <v>72</v>
      </c>
      <c r="AJ18" s="92">
        <f t="shared" ref="AJ18:AJ25" si="6">+AI18/100*AH$17</f>
        <v>0.28374406619026654</v>
      </c>
      <c r="AK18" s="94">
        <f t="shared" ref="AK18:AK25" si="7">+AJ18*100</f>
        <v>28.374406619026654</v>
      </c>
    </row>
    <row r="19" spans="2:37" customFormat="1" ht="14.45" x14ac:dyDescent="0.3">
      <c r="B19" s="102">
        <v>7</v>
      </c>
      <c r="C19" s="103"/>
      <c r="D19" s="103"/>
      <c r="E19" s="107"/>
      <c r="F19" s="1"/>
      <c r="G19" s="105" t="s">
        <v>101</v>
      </c>
      <c r="H19" s="144" t="s">
        <v>102</v>
      </c>
      <c r="I19" s="145"/>
      <c r="J19" s="145"/>
      <c r="K19" s="146"/>
      <c r="L19" s="80"/>
      <c r="AC19" s="1"/>
      <c r="AD19" s="140">
        <v>4</v>
      </c>
      <c r="AE19" s="93"/>
      <c r="AF19" s="93"/>
      <c r="AG19" s="93"/>
      <c r="AH19" s="93"/>
      <c r="AI19" s="106">
        <v>54</v>
      </c>
      <c r="AJ19" s="92">
        <f t="shared" si="6"/>
        <v>0.21280804964269995</v>
      </c>
      <c r="AK19" s="94">
        <f t="shared" si="7"/>
        <v>21.280804964269993</v>
      </c>
    </row>
    <row r="20" spans="2:37" customFormat="1" ht="14.45" x14ac:dyDescent="0.3">
      <c r="B20" s="102">
        <v>8</v>
      </c>
      <c r="C20" s="103"/>
      <c r="D20" s="103"/>
      <c r="E20" s="107"/>
      <c r="F20" s="1"/>
      <c r="G20" s="105" t="s">
        <v>103</v>
      </c>
      <c r="H20" s="144" t="s">
        <v>104</v>
      </c>
      <c r="I20" s="145"/>
      <c r="J20" s="145"/>
      <c r="K20" s="146"/>
      <c r="L20" s="80"/>
      <c r="AC20" s="1"/>
      <c r="AD20" s="140">
        <v>2</v>
      </c>
      <c r="AE20" s="93"/>
      <c r="AF20" s="93"/>
      <c r="AG20" s="93"/>
      <c r="AH20" s="93"/>
      <c r="AI20" s="106">
        <v>37</v>
      </c>
      <c r="AJ20" s="92">
        <f t="shared" si="6"/>
        <v>0.14581292290333142</v>
      </c>
      <c r="AK20" s="94">
        <f t="shared" si="7"/>
        <v>14.581292290333142</v>
      </c>
    </row>
    <row r="21" spans="2:37" customFormat="1" ht="14.45" x14ac:dyDescent="0.3">
      <c r="B21" s="102">
        <v>9</v>
      </c>
      <c r="C21" s="103"/>
      <c r="D21" s="103"/>
      <c r="E21" s="107"/>
      <c r="F21" s="1"/>
      <c r="G21" s="108" t="s">
        <v>105</v>
      </c>
      <c r="H21" s="144" t="s">
        <v>106</v>
      </c>
      <c r="I21" s="145"/>
      <c r="J21" s="145"/>
      <c r="K21" s="146"/>
      <c r="L21" s="8"/>
      <c r="AC21" s="1"/>
      <c r="AD21" s="140">
        <v>1</v>
      </c>
      <c r="AE21" s="93"/>
      <c r="AF21" s="93"/>
      <c r="AG21" s="93"/>
      <c r="AH21" s="93"/>
      <c r="AI21" s="106">
        <v>20</v>
      </c>
      <c r="AJ21" s="92">
        <f t="shared" si="6"/>
        <v>7.881779616396295E-2</v>
      </c>
      <c r="AK21" s="94">
        <f t="shared" si="7"/>
        <v>7.8817796163962948</v>
      </c>
    </row>
    <row r="22" spans="2:37" customFormat="1" ht="14.45" x14ac:dyDescent="0.3">
      <c r="B22" s="102">
        <v>10</v>
      </c>
      <c r="C22" s="103"/>
      <c r="D22" s="103"/>
      <c r="E22" s="107"/>
      <c r="F22" s="1"/>
      <c r="G22" s="108" t="s">
        <v>107</v>
      </c>
      <c r="H22" s="144" t="s">
        <v>108</v>
      </c>
      <c r="I22" s="145"/>
      <c r="J22" s="145"/>
      <c r="K22" s="146"/>
      <c r="L22" s="8"/>
      <c r="AC22" s="1"/>
      <c r="AD22" s="140">
        <v>0.5</v>
      </c>
      <c r="AE22" s="93"/>
      <c r="AF22" s="93"/>
      <c r="AG22" s="93"/>
      <c r="AH22" s="93"/>
      <c r="AI22" s="106">
        <v>9</v>
      </c>
      <c r="AJ22" s="92">
        <f t="shared" si="6"/>
        <v>3.5468008273783318E-2</v>
      </c>
      <c r="AK22" s="94">
        <f t="shared" si="7"/>
        <v>3.5468008273783318</v>
      </c>
    </row>
    <row r="23" spans="2:37" customFormat="1" ht="14.45" x14ac:dyDescent="0.3">
      <c r="B23" s="102" t="s">
        <v>109</v>
      </c>
      <c r="C23" s="103">
        <f>SUM(C13:C22)</f>
        <v>10.199999999999999</v>
      </c>
      <c r="D23" s="103">
        <f t="shared" ref="D23" si="8">SUM(D13:D22)</f>
        <v>431.4</v>
      </c>
      <c r="E23" s="109">
        <f>SUM(E13:E18)</f>
        <v>421.2</v>
      </c>
      <c r="F23" s="1"/>
      <c r="G23" s="108" t="s">
        <v>110</v>
      </c>
      <c r="H23" s="144" t="s">
        <v>111</v>
      </c>
      <c r="I23" s="145"/>
      <c r="J23" s="145"/>
      <c r="K23" s="146"/>
      <c r="L23" s="1"/>
      <c r="AC23" s="1"/>
      <c r="AD23" s="142">
        <v>0.25</v>
      </c>
      <c r="AE23" s="93"/>
      <c r="AF23" s="93"/>
      <c r="AG23" s="93"/>
      <c r="AH23" s="93"/>
      <c r="AI23" s="106">
        <v>3</v>
      </c>
      <c r="AJ23" s="92">
        <f t="shared" si="6"/>
        <v>1.182266942459444E-2</v>
      </c>
      <c r="AK23" s="94">
        <f t="shared" si="7"/>
        <v>1.1822669424594441</v>
      </c>
    </row>
    <row r="24" spans="2:37" customFormat="1" ht="14.45" x14ac:dyDescent="0.3">
      <c r="B24" s="54"/>
      <c r="C24" s="110"/>
      <c r="D24" s="110"/>
      <c r="E24" s="1"/>
      <c r="F24" s="1"/>
      <c r="G24" s="108" t="s">
        <v>112</v>
      </c>
      <c r="H24" s="144" t="s">
        <v>113</v>
      </c>
      <c r="I24" s="145"/>
      <c r="J24" s="145"/>
      <c r="K24" s="146"/>
      <c r="L24" s="1"/>
      <c r="AC24" s="1"/>
      <c r="AD24" s="142">
        <v>0.125</v>
      </c>
      <c r="AE24" s="93"/>
      <c r="AF24" s="93"/>
      <c r="AG24" s="93"/>
      <c r="AH24" s="93"/>
      <c r="AI24" s="106">
        <v>2</v>
      </c>
      <c r="AJ24" s="92">
        <f t="shared" si="6"/>
        <v>7.8817796163962936E-3</v>
      </c>
      <c r="AK24" s="94">
        <f t="shared" si="7"/>
        <v>0.78817796163962939</v>
      </c>
    </row>
    <row r="25" spans="2:37" customFormat="1" ht="14.45" x14ac:dyDescent="0.3">
      <c r="B25" s="54"/>
      <c r="C25" s="110"/>
      <c r="D25" s="110"/>
      <c r="E25" s="1"/>
      <c r="F25" s="1"/>
      <c r="G25" s="108" t="s">
        <v>114</v>
      </c>
      <c r="H25" s="144" t="s">
        <v>115</v>
      </c>
      <c r="I25" s="145"/>
      <c r="J25" s="145"/>
      <c r="K25" s="146"/>
      <c r="L25" s="1"/>
      <c r="AC25" s="1"/>
      <c r="AD25" s="142">
        <v>6.25E-2</v>
      </c>
      <c r="AE25" s="91"/>
      <c r="AF25" s="91"/>
      <c r="AG25" s="91"/>
      <c r="AH25" s="91"/>
      <c r="AI25" s="91">
        <v>1.1000000000000001</v>
      </c>
      <c r="AJ25" s="92">
        <f t="shared" si="6"/>
        <v>4.3349787890179618E-3</v>
      </c>
      <c r="AK25" s="94">
        <f t="shared" si="7"/>
        <v>0.4334978789017962</v>
      </c>
    </row>
    <row r="26" spans="2:37" customFormat="1" ht="17.45" x14ac:dyDescent="0.3">
      <c r="B26" s="111" t="s">
        <v>116</v>
      </c>
      <c r="C26" s="112"/>
      <c r="D26" s="112"/>
      <c r="E26" s="112"/>
      <c r="F26" s="1"/>
      <c r="G26" s="113"/>
      <c r="H26" s="114"/>
      <c r="I26" s="114"/>
      <c r="J26" s="115"/>
      <c r="K26" s="116" t="s">
        <v>117</v>
      </c>
      <c r="L26" s="1"/>
      <c r="AC26" s="1"/>
      <c r="AD26" s="1"/>
      <c r="AE26" s="84">
        <f>+H40</f>
        <v>167.8</v>
      </c>
      <c r="AF26" s="1">
        <f>+AE26*(1-AF4)</f>
        <v>163.44736726197186</v>
      </c>
      <c r="AG26" s="84"/>
      <c r="AH26" s="1"/>
      <c r="AI26" s="1"/>
      <c r="AJ26" s="1"/>
      <c r="AK26" s="1"/>
    </row>
    <row r="27" spans="2:37" customFormat="1" ht="14.45" x14ac:dyDescent="0.3">
      <c r="B27" s="108" t="s">
        <v>82</v>
      </c>
      <c r="C27" s="108" t="s">
        <v>83</v>
      </c>
      <c r="D27" s="108" t="s">
        <v>84</v>
      </c>
      <c r="E27" s="108" t="s">
        <v>85</v>
      </c>
      <c r="F27" s="108" t="s">
        <v>118</v>
      </c>
      <c r="G27" s="108" t="s">
        <v>119</v>
      </c>
      <c r="H27" s="108" t="s">
        <v>120</v>
      </c>
      <c r="I27" s="108" t="s">
        <v>121</v>
      </c>
      <c r="J27" s="117"/>
      <c r="K27" s="117"/>
      <c r="L27" s="1"/>
      <c r="AC27" s="1"/>
      <c r="AD27" s="1"/>
      <c r="AE27" s="1">
        <f>SUM(AE8:AE26)</f>
        <v>419.1</v>
      </c>
      <c r="AF27" s="1">
        <f>SUM(AF8:AF26)</f>
        <v>414.74736726197182</v>
      </c>
      <c r="AG27" s="84"/>
      <c r="AH27" s="1"/>
      <c r="AI27" s="1"/>
      <c r="AJ27" s="1"/>
      <c r="AK27" s="1"/>
    </row>
    <row r="28" spans="2:37" customFormat="1" ht="82.9" x14ac:dyDescent="0.3">
      <c r="B28" s="90" t="s">
        <v>122</v>
      </c>
      <c r="C28" s="63" t="s">
        <v>123</v>
      </c>
      <c r="D28" s="90" t="s">
        <v>124</v>
      </c>
      <c r="E28" s="90" t="s">
        <v>125</v>
      </c>
      <c r="F28" s="90" t="s">
        <v>126</v>
      </c>
      <c r="G28" s="90" t="s">
        <v>127</v>
      </c>
      <c r="H28" s="90" t="s">
        <v>128</v>
      </c>
      <c r="I28" s="90" t="s">
        <v>129</v>
      </c>
      <c r="J28" s="118"/>
      <c r="K28" s="118"/>
      <c r="L28" s="1"/>
      <c r="AC28" s="1"/>
      <c r="AD28" s="1"/>
      <c r="AE28" s="1"/>
      <c r="AF28" s="1"/>
      <c r="AG28" s="1"/>
      <c r="AH28" s="1"/>
      <c r="AI28" s="1"/>
      <c r="AJ28" s="1"/>
      <c r="AK28" s="1"/>
    </row>
    <row r="29" spans="2:37" customFormat="1" ht="22.5" x14ac:dyDescent="0.25">
      <c r="B29" s="90"/>
      <c r="C29" s="63"/>
      <c r="D29" s="90"/>
      <c r="E29" s="90"/>
      <c r="F29" s="90"/>
      <c r="G29" s="101" t="s">
        <v>130</v>
      </c>
      <c r="H29" s="101" t="s">
        <v>131</v>
      </c>
      <c r="I29" s="101" t="s">
        <v>132</v>
      </c>
      <c r="J29" s="119"/>
      <c r="K29" s="119"/>
      <c r="L29" s="1"/>
      <c r="AC29" s="1"/>
      <c r="AD29" s="83" t="s">
        <v>39</v>
      </c>
      <c r="AE29" s="83" t="s">
        <v>20</v>
      </c>
      <c r="AF29" s="1"/>
      <c r="AG29" s="1"/>
      <c r="AH29" s="1"/>
      <c r="AI29" s="1"/>
      <c r="AJ29" s="1"/>
      <c r="AK29" s="1"/>
    </row>
    <row r="30" spans="2:37" customFormat="1" x14ac:dyDescent="0.25">
      <c r="B30" s="120" t="s">
        <v>133</v>
      </c>
      <c r="C30" s="101"/>
      <c r="D30" s="90"/>
      <c r="E30" s="90"/>
      <c r="F30" s="90"/>
      <c r="G30" s="90"/>
      <c r="H30" s="90"/>
      <c r="I30" s="121"/>
      <c r="J30" s="119"/>
      <c r="K30" s="119"/>
      <c r="L30" s="1"/>
      <c r="AC30" s="1"/>
      <c r="AD30" s="83">
        <v>16</v>
      </c>
      <c r="AE30" s="71">
        <f ca="1">10^(FORECAST(AD30,LOG(OFFSET(AD$8:AD$25,MATCH(AD30,AK$8:AK$25,-1)-1,0,2)),OFFSET(AK$8:AK$25,MATCH(AD30,AK$8:AK$25,-1)-1,0,2)))</f>
        <v>2.3162047986821537</v>
      </c>
      <c r="AF30" s="1"/>
      <c r="AG30" s="1"/>
      <c r="AH30" s="1"/>
      <c r="AI30" s="1"/>
      <c r="AJ30" s="1"/>
      <c r="AK30" s="1"/>
    </row>
    <row r="31" spans="2:37" customFormat="1" x14ac:dyDescent="0.25">
      <c r="B31" s="120" t="s">
        <v>134</v>
      </c>
      <c r="C31" s="103"/>
      <c r="D31" s="90"/>
      <c r="E31" s="90"/>
      <c r="F31" s="90"/>
      <c r="G31" s="90"/>
      <c r="H31" s="90"/>
      <c r="I31" s="121"/>
      <c r="J31" s="119"/>
      <c r="K31" s="119"/>
      <c r="L31" s="1"/>
      <c r="AC31" s="1"/>
      <c r="AD31" s="83">
        <v>50</v>
      </c>
      <c r="AE31" s="71">
        <f t="shared" ref="AE31:AE33" ca="1" si="9">10^(FORECAST(AD31,LOG(OFFSET(AD$8:AD$25,MATCH(AD31,AK$8:AK$25,-1)-1,0,2)),OFFSET(AK$8:AK$25,MATCH(AD31,AK$8:AK$25,-1)-1,0,2)))</f>
        <v>23.732235242295438</v>
      </c>
      <c r="AF31" s="1"/>
      <c r="AG31" s="1"/>
      <c r="AH31" s="1"/>
      <c r="AI31" s="1"/>
      <c r="AJ31" s="1"/>
      <c r="AK31" s="1"/>
    </row>
    <row r="32" spans="2:37" customFormat="1" x14ac:dyDescent="0.25">
      <c r="B32" s="120" t="s">
        <v>135</v>
      </c>
      <c r="C32" s="103"/>
      <c r="D32" s="90"/>
      <c r="E32" s="90"/>
      <c r="F32" s="90"/>
      <c r="G32" s="90"/>
      <c r="H32" s="90"/>
      <c r="I32" s="121"/>
      <c r="J32" s="119"/>
      <c r="K32" s="119"/>
      <c r="L32" s="1"/>
      <c r="AC32" s="1"/>
      <c r="AD32" s="83">
        <v>84</v>
      </c>
      <c r="AE32" s="71">
        <f t="shared" ca="1" si="9"/>
        <v>58.869068690823973</v>
      </c>
      <c r="AF32" s="1"/>
      <c r="AG32" s="1"/>
      <c r="AH32" s="1"/>
      <c r="AI32" s="1"/>
      <c r="AJ32" s="1"/>
      <c r="AK32" s="1"/>
    </row>
    <row r="33" spans="2:31" customFormat="1" x14ac:dyDescent="0.25">
      <c r="B33" s="120" t="s">
        <v>136</v>
      </c>
      <c r="C33" s="103">
        <v>1.7</v>
      </c>
      <c r="D33" s="121">
        <v>10.199999999999999</v>
      </c>
      <c r="E33" s="121"/>
      <c r="F33" s="121"/>
      <c r="G33" s="121"/>
      <c r="H33" s="121">
        <v>8.5</v>
      </c>
      <c r="I33" s="121">
        <v>8.5</v>
      </c>
      <c r="J33" s="119"/>
      <c r="K33" s="119"/>
      <c r="AD33" s="83">
        <v>90</v>
      </c>
      <c r="AE33" s="71">
        <f t="shared" ca="1" si="9"/>
        <v>77.02945712407103</v>
      </c>
    </row>
    <row r="34" spans="2:31" customFormat="1" x14ac:dyDescent="0.25">
      <c r="B34" s="122" t="s">
        <v>137</v>
      </c>
      <c r="C34" s="103">
        <v>1.7</v>
      </c>
      <c r="D34" s="103">
        <v>23.4</v>
      </c>
      <c r="E34" s="103"/>
      <c r="F34" s="121"/>
      <c r="G34" s="121"/>
      <c r="H34" s="121">
        <v>21.7</v>
      </c>
      <c r="I34" s="121">
        <f t="shared" ref="I34:I40" si="10">I33+H34</f>
        <v>30.2</v>
      </c>
      <c r="J34" s="8"/>
      <c r="K34" s="8"/>
      <c r="AD34" s="73"/>
      <c r="AE34" s="73"/>
    </row>
    <row r="35" spans="2:31" customFormat="1" x14ac:dyDescent="0.25">
      <c r="B35" s="122" t="s">
        <v>138</v>
      </c>
      <c r="C35" s="103">
        <v>1.7</v>
      </c>
      <c r="D35" s="103">
        <v>26.4</v>
      </c>
      <c r="E35" s="103"/>
      <c r="F35" s="121"/>
      <c r="G35" s="121"/>
      <c r="H35" s="121">
        <v>24.7</v>
      </c>
      <c r="I35" s="121">
        <f t="shared" si="10"/>
        <v>54.9</v>
      </c>
      <c r="J35" s="8"/>
      <c r="K35" s="8"/>
      <c r="AD35" s="83" t="s">
        <v>40</v>
      </c>
      <c r="AE35" s="71">
        <f ca="1">0.5*(AE32/AE31+AE31/AE30)</f>
        <v>6.3633630657703932</v>
      </c>
    </row>
    <row r="36" spans="2:31" customFormat="1" x14ac:dyDescent="0.25">
      <c r="B36" s="103">
        <v>45</v>
      </c>
      <c r="C36" s="103">
        <v>1.7</v>
      </c>
      <c r="D36" s="103">
        <v>50</v>
      </c>
      <c r="E36" s="103"/>
      <c r="F36" s="121"/>
      <c r="G36" s="121"/>
      <c r="H36" s="121">
        <v>48.3</v>
      </c>
      <c r="I36" s="121">
        <f t="shared" si="10"/>
        <v>103.19999999999999</v>
      </c>
      <c r="J36" s="8"/>
      <c r="K36" s="8"/>
      <c r="AD36" s="73" t="s">
        <v>152</v>
      </c>
      <c r="AE36" s="71">
        <f>100-AK20</f>
        <v>85.418707709666862</v>
      </c>
    </row>
    <row r="37" spans="2:31" customFormat="1" x14ac:dyDescent="0.25">
      <c r="B37" s="103">
        <v>32</v>
      </c>
      <c r="C37" s="103">
        <v>1.7</v>
      </c>
      <c r="D37" s="103">
        <v>62</v>
      </c>
      <c r="E37" s="103"/>
      <c r="F37" s="121"/>
      <c r="G37" s="121"/>
      <c r="H37" s="121">
        <v>60.3</v>
      </c>
      <c r="I37" s="121">
        <f t="shared" si="10"/>
        <v>163.5</v>
      </c>
      <c r="J37" s="8"/>
      <c r="K37" s="8"/>
      <c r="AD37" s="73" t="s">
        <v>41</v>
      </c>
      <c r="AE37" s="71">
        <f>AK20-AK25</f>
        <v>14.147794411431345</v>
      </c>
    </row>
    <row r="38" spans="2:31" customFormat="1" x14ac:dyDescent="0.25">
      <c r="B38" s="103">
        <v>22.5</v>
      </c>
      <c r="C38" s="103">
        <v>1.7</v>
      </c>
      <c r="D38" s="103">
        <v>53.4</v>
      </c>
      <c r="E38" s="103"/>
      <c r="F38" s="121"/>
      <c r="G38" s="121"/>
      <c r="H38" s="121">
        <v>51.7</v>
      </c>
      <c r="I38" s="121">
        <f t="shared" si="10"/>
        <v>215.2</v>
      </c>
      <c r="J38" s="8"/>
      <c r="K38" s="8"/>
      <c r="AD38" s="83" t="s">
        <v>153</v>
      </c>
      <c r="AE38" s="71">
        <f>AK25</f>
        <v>0.4334978789017962</v>
      </c>
    </row>
    <row r="39" spans="2:31" customFormat="1" x14ac:dyDescent="0.25">
      <c r="B39" s="103">
        <v>16</v>
      </c>
      <c r="C39" s="103">
        <v>1.7</v>
      </c>
      <c r="D39" s="103">
        <v>37.799999999999997</v>
      </c>
      <c r="E39" s="103"/>
      <c r="F39" s="121"/>
      <c r="G39" s="121"/>
      <c r="H39" s="121">
        <v>36.1</v>
      </c>
      <c r="I39" s="121">
        <f t="shared" si="10"/>
        <v>251.29999999999998</v>
      </c>
      <c r="J39" s="123"/>
      <c r="K39" s="8"/>
    </row>
    <row r="40" spans="2:31" customFormat="1" x14ac:dyDescent="0.25">
      <c r="B40" s="120" t="s">
        <v>139</v>
      </c>
      <c r="C40" s="103">
        <v>66.400000000000006</v>
      </c>
      <c r="D40" s="103">
        <v>234.2</v>
      </c>
      <c r="E40" s="103"/>
      <c r="F40" s="121"/>
      <c r="G40" s="121"/>
      <c r="H40" s="121">
        <v>167.8</v>
      </c>
      <c r="I40" s="121">
        <f t="shared" si="10"/>
        <v>419.1</v>
      </c>
      <c r="J40" s="8"/>
      <c r="K40" s="8"/>
    </row>
    <row r="41" spans="2:31" customFormat="1" x14ac:dyDescent="0.25">
      <c r="B41" s="120" t="s">
        <v>109</v>
      </c>
      <c r="C41" s="103">
        <f>SUM(C33:C40)</f>
        <v>78.300000000000011</v>
      </c>
      <c r="D41" s="103">
        <f>SUM(D33:D40)</f>
        <v>497.4</v>
      </c>
      <c r="E41" s="91"/>
      <c r="F41" s="103">
        <f>SUM(F33:F40)</f>
        <v>0</v>
      </c>
      <c r="G41" s="91"/>
      <c r="H41" s="103">
        <v>419.1</v>
      </c>
      <c r="I41" s="124">
        <v>419.1</v>
      </c>
      <c r="J41" s="8"/>
      <c r="K41" s="8"/>
    </row>
    <row r="42" spans="2:31" customFormat="1" ht="29.25" x14ac:dyDescent="0.25">
      <c r="B42" s="125" t="s">
        <v>140</v>
      </c>
      <c r="C42" s="126">
        <v>1.7</v>
      </c>
      <c r="D42" s="126">
        <v>23</v>
      </c>
      <c r="E42" s="127"/>
      <c r="F42" s="128"/>
      <c r="G42" s="129"/>
      <c r="H42" s="130">
        <f>D42-C42</f>
        <v>21.3</v>
      </c>
      <c r="I42" s="131"/>
      <c r="J42" s="8"/>
      <c r="K42" s="8"/>
    </row>
    <row r="43" spans="2:31" customFormat="1" x14ac:dyDescent="0.25">
      <c r="B43" s="132" t="s">
        <v>141</v>
      </c>
      <c r="C43" s="1"/>
      <c r="D43" s="1"/>
      <c r="E43" s="1"/>
      <c r="F43" s="1"/>
      <c r="G43" s="1"/>
      <c r="H43" s="1"/>
      <c r="I43" s="1"/>
      <c r="J43" s="8"/>
      <c r="K43" s="8"/>
    </row>
    <row r="44" spans="2:31" customFormat="1" x14ac:dyDescent="0.25">
      <c r="B44" s="158" t="s">
        <v>142</v>
      </c>
      <c r="C44" s="158"/>
      <c r="D44" s="158"/>
      <c r="E44" s="133" t="s">
        <v>143</v>
      </c>
      <c r="F44" s="1"/>
      <c r="G44" s="1"/>
      <c r="H44" s="1"/>
      <c r="I44" s="1"/>
      <c r="J44" s="8"/>
      <c r="K44" s="8"/>
    </row>
    <row r="45" spans="2:31" customFormat="1" x14ac:dyDescent="0.25">
      <c r="B45" s="159" t="s">
        <v>144</v>
      </c>
      <c r="C45" s="159"/>
      <c r="D45" s="159"/>
      <c r="E45" s="134">
        <v>421.2</v>
      </c>
      <c r="F45" s="100"/>
      <c r="G45" s="134" t="s">
        <v>145</v>
      </c>
      <c r="H45" s="135">
        <f>+(E23-H41)/E23</f>
        <v>4.985754985754905E-3</v>
      </c>
      <c r="I45" s="133"/>
      <c r="J45" s="8"/>
      <c r="K45" s="8"/>
    </row>
    <row r="46" spans="2:31" customFormat="1" x14ac:dyDescent="0.25">
      <c r="B46" s="160" t="s">
        <v>146</v>
      </c>
      <c r="C46" s="160"/>
      <c r="D46" s="160"/>
      <c r="E46" s="160"/>
      <c r="F46" s="160"/>
      <c r="G46" s="160"/>
      <c r="H46" s="160"/>
      <c r="I46" s="160"/>
      <c r="J46" s="160"/>
      <c r="K46" s="1"/>
    </row>
    <row r="47" spans="2:31" customFormat="1" x14ac:dyDescent="0.25">
      <c r="B47" s="136"/>
      <c r="C47" s="136"/>
      <c r="D47" s="136"/>
      <c r="E47" s="136"/>
      <c r="F47" s="136"/>
      <c r="G47" s="136"/>
      <c r="H47" s="136"/>
      <c r="I47" s="136"/>
      <c r="J47" s="136"/>
      <c r="K47" s="1"/>
    </row>
    <row r="48" spans="2:31" customFormat="1" x14ac:dyDescent="0.25">
      <c r="B48" s="6" t="s">
        <v>147</v>
      </c>
      <c r="C48" s="6" t="s">
        <v>148</v>
      </c>
      <c r="D48" s="136"/>
      <c r="E48" s="1"/>
      <c r="F48" s="136"/>
      <c r="G48" s="136"/>
      <c r="H48" s="136"/>
      <c r="I48" s="136"/>
      <c r="J48" s="53" t="s">
        <v>149</v>
      </c>
      <c r="K48" s="53" t="s">
        <v>150</v>
      </c>
    </row>
    <row r="49" spans="2:11" customFormat="1" x14ac:dyDescent="0.25">
      <c r="B49" s="1"/>
      <c r="C49" s="1"/>
      <c r="D49" s="1"/>
      <c r="E49" s="1"/>
      <c r="F49" s="1" t="s">
        <v>151</v>
      </c>
      <c r="G49" s="137"/>
      <c r="H49" s="138">
        <v>268</v>
      </c>
      <c r="I49" s="1"/>
      <c r="J49" s="1"/>
      <c r="K49" s="80"/>
    </row>
    <row r="50" spans="2:11" customFormat="1" x14ac:dyDescent="0.25">
      <c r="B50" s="1"/>
      <c r="C50" s="1"/>
      <c r="D50" s="1"/>
      <c r="E50" s="1"/>
      <c r="F50" s="1"/>
      <c r="G50" s="1"/>
      <c r="H50" s="1"/>
      <c r="I50" s="1"/>
      <c r="J50" s="1"/>
      <c r="K50" s="80"/>
    </row>
    <row r="51" spans="2:11" customFormat="1" x14ac:dyDescent="0.25">
      <c r="B51" s="1"/>
      <c r="C51" s="1"/>
      <c r="D51" s="1"/>
      <c r="E51" s="1"/>
      <c r="F51" s="1"/>
      <c r="G51" s="1"/>
      <c r="H51" s="1"/>
      <c r="I51" s="1"/>
      <c r="J51" s="1"/>
      <c r="K51" s="80"/>
    </row>
    <row r="52" spans="2:11" customFormat="1" x14ac:dyDescent="0.25">
      <c r="B52" s="1"/>
      <c r="C52" s="1"/>
      <c r="D52" s="1"/>
      <c r="E52" s="1"/>
      <c r="F52" s="1"/>
      <c r="G52" s="1"/>
      <c r="H52" s="1"/>
      <c r="I52" s="1"/>
      <c r="J52" s="1"/>
      <c r="K52" s="80"/>
    </row>
    <row r="53" spans="2:11" customFormat="1" x14ac:dyDescent="0.25">
      <c r="B53" s="8"/>
      <c r="C53" s="8"/>
      <c r="D53" s="1"/>
      <c r="E53" s="1"/>
      <c r="F53" s="1"/>
      <c r="G53" s="1"/>
      <c r="H53" s="1"/>
      <c r="I53" s="1"/>
      <c r="J53" s="1"/>
      <c r="K53" s="1"/>
    </row>
  </sheetData>
  <mergeCells count="21">
    <mergeCell ref="B44:D44"/>
    <mergeCell ref="B45:D45"/>
    <mergeCell ref="B46:J46"/>
    <mergeCell ref="H20:K20"/>
    <mergeCell ref="H21:K21"/>
    <mergeCell ref="H22:K22"/>
    <mergeCell ref="H23:K23"/>
    <mergeCell ref="H24:K24"/>
    <mergeCell ref="H25:K25"/>
    <mergeCell ref="H19:K19"/>
    <mergeCell ref="AD1:AK1"/>
    <mergeCell ref="B2:K2"/>
    <mergeCell ref="AE6:AH6"/>
    <mergeCell ref="B9:E9"/>
    <mergeCell ref="G12:J12"/>
    <mergeCell ref="H13:K13"/>
    <mergeCell ref="H14:K14"/>
    <mergeCell ref="H15:K15"/>
    <mergeCell ref="H16:K16"/>
    <mergeCell ref="H17:K17"/>
    <mergeCell ref="H18:K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C36" sqref="C36"/>
    </sheetView>
  </sheetViews>
  <sheetFormatPr defaultColWidth="8.85546875" defaultRowHeight="14.25" x14ac:dyDescent="0.2"/>
  <cols>
    <col min="1" max="1" width="8.85546875" style="1"/>
    <col min="2" max="2" width="6.7109375" style="1" customWidth="1"/>
    <col min="3" max="3" width="9.7109375" style="1" customWidth="1"/>
    <col min="4" max="4" width="10.285156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47" t="s">
        <v>0</v>
      </c>
      <c r="C2" s="147"/>
      <c r="D2" s="147"/>
      <c r="E2" s="147"/>
      <c r="F2" s="147"/>
      <c r="G2" s="147"/>
      <c r="H2" s="147"/>
      <c r="I2" s="147"/>
      <c r="J2" s="147"/>
      <c r="K2" s="147"/>
      <c r="L2" s="147"/>
      <c r="M2" s="147"/>
      <c r="N2" s="147"/>
      <c r="O2" s="147"/>
      <c r="P2" s="147"/>
      <c r="Q2" s="147"/>
      <c r="R2" s="147"/>
      <c r="S2" s="147"/>
      <c r="T2" s="147"/>
      <c r="U2" s="147"/>
      <c r="V2" s="147"/>
      <c r="X2" s="147" t="s">
        <v>0</v>
      </c>
      <c r="Y2" s="147"/>
      <c r="Z2" s="147"/>
      <c r="AA2" s="147"/>
      <c r="AB2" s="147"/>
      <c r="AC2" s="147"/>
      <c r="AD2" s="147"/>
      <c r="AE2" s="147"/>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155</v>
      </c>
      <c r="E4" s="6"/>
      <c r="F4" s="6"/>
      <c r="G4" s="6"/>
      <c r="J4" s="1"/>
      <c r="K4" s="6" t="s">
        <v>2</v>
      </c>
      <c r="L4" s="6" t="s">
        <v>3</v>
      </c>
      <c r="M4" s="6"/>
      <c r="N4" s="6"/>
      <c r="O4" s="6"/>
      <c r="P4" s="6"/>
      <c r="Q4" s="6"/>
      <c r="R4" s="6"/>
      <c r="S4" s="6"/>
      <c r="T4" s="6"/>
      <c r="X4" s="8" t="s">
        <v>1</v>
      </c>
      <c r="Y4" s="6"/>
      <c r="Z4" s="6"/>
      <c r="AA4" s="1" t="s">
        <v>4</v>
      </c>
      <c r="AB4" s="6"/>
      <c r="AC4" s="6"/>
      <c r="AD4" s="6"/>
    </row>
    <row r="5" spans="2:33" x14ac:dyDescent="0.2">
      <c r="B5" s="9" t="s">
        <v>5</v>
      </c>
      <c r="C5" s="9"/>
      <c r="D5" s="9" t="s">
        <v>6</v>
      </c>
      <c r="E5" s="9"/>
      <c r="F5" s="9"/>
      <c r="G5" s="9"/>
      <c r="J5" s="1"/>
      <c r="K5" s="9" t="s">
        <v>7</v>
      </c>
      <c r="L5" s="9">
        <v>144.6</v>
      </c>
      <c r="M5" s="9"/>
      <c r="N5" s="9"/>
      <c r="O5" s="9"/>
      <c r="P5" s="9"/>
      <c r="Q5" s="9"/>
      <c r="R5" s="9"/>
      <c r="S5" s="9"/>
      <c r="T5" s="9"/>
      <c r="X5" s="8" t="s">
        <v>5</v>
      </c>
      <c r="Y5" s="9"/>
      <c r="Z5" s="9"/>
      <c r="AA5" s="1" t="s">
        <v>8</v>
      </c>
      <c r="AB5" s="9"/>
      <c r="AC5" s="9"/>
      <c r="AD5" s="9"/>
    </row>
    <row r="6" spans="2:33" x14ac:dyDescent="0.2">
      <c r="B6" s="9" t="s">
        <v>9</v>
      </c>
      <c r="C6" s="9"/>
      <c r="D6" s="10">
        <v>41472</v>
      </c>
      <c r="E6" s="11">
        <v>0.625</v>
      </c>
      <c r="F6" s="9"/>
      <c r="G6" s="9"/>
      <c r="J6" s="1"/>
      <c r="K6" s="9" t="s">
        <v>10</v>
      </c>
      <c r="L6" s="9"/>
      <c r="M6" s="9" t="s">
        <v>11</v>
      </c>
      <c r="N6" s="9"/>
      <c r="O6" s="9"/>
      <c r="P6" s="9"/>
      <c r="Q6" s="9"/>
      <c r="R6" s="9"/>
      <c r="S6" s="9"/>
      <c r="T6" s="9"/>
      <c r="U6" s="9"/>
      <c r="V6" s="9"/>
      <c r="X6" s="8" t="s">
        <v>9</v>
      </c>
      <c r="Y6" s="9"/>
      <c r="Z6" s="9"/>
      <c r="AA6" s="8" t="s">
        <v>12</v>
      </c>
      <c r="AB6" s="9"/>
      <c r="AC6" s="9"/>
      <c r="AD6" s="12"/>
    </row>
    <row r="7" spans="2:33" x14ac:dyDescent="0.2">
      <c r="B7" s="9" t="s">
        <v>12</v>
      </c>
      <c r="C7" s="9"/>
      <c r="D7" s="9"/>
      <c r="E7" s="9"/>
      <c r="F7" s="9"/>
      <c r="G7" s="9"/>
      <c r="J7" s="13"/>
      <c r="K7" s="14" t="s">
        <v>13</v>
      </c>
      <c r="L7" s="14"/>
      <c r="M7" s="15" t="s">
        <v>14</v>
      </c>
      <c r="N7" s="16"/>
      <c r="O7" s="16"/>
      <c r="P7" s="16"/>
      <c r="Q7" s="9"/>
      <c r="R7" s="9"/>
      <c r="S7" s="9"/>
      <c r="T7" s="9"/>
      <c r="U7" s="9"/>
      <c r="V7" s="9"/>
      <c r="X7" s="8"/>
      <c r="Y7" s="8"/>
      <c r="Z7" s="8"/>
      <c r="AA7" s="8" t="s">
        <v>15</v>
      </c>
      <c r="AB7" s="9"/>
      <c r="AC7" s="9"/>
      <c r="AD7" s="17"/>
    </row>
    <row r="8" spans="2:33" x14ac:dyDescent="0.2">
      <c r="B8" s="9" t="s">
        <v>15</v>
      </c>
      <c r="C8" s="9"/>
      <c r="D8" s="9" t="s">
        <v>16</v>
      </c>
      <c r="E8" s="9"/>
      <c r="F8" s="9"/>
      <c r="G8" s="9"/>
      <c r="K8" s="9"/>
      <c r="L8" s="9"/>
      <c r="M8" s="9" t="s">
        <v>17</v>
      </c>
      <c r="N8" s="9"/>
      <c r="O8" s="9"/>
      <c r="P8" s="9"/>
      <c r="Q8" s="9"/>
      <c r="R8" s="9"/>
      <c r="S8" s="9"/>
      <c r="T8" s="9"/>
      <c r="U8" s="9"/>
      <c r="V8" s="9"/>
      <c r="X8" s="8" t="s">
        <v>18</v>
      </c>
      <c r="Y8" s="8"/>
      <c r="Z8" s="8"/>
      <c r="AA8" s="18"/>
      <c r="AB8" s="17"/>
      <c r="AC8" s="17"/>
      <c r="AD8" s="17"/>
    </row>
    <row r="9" spans="2:33" x14ac:dyDescent="0.2">
      <c r="B9" s="9" t="s">
        <v>19</v>
      </c>
      <c r="C9" s="9"/>
      <c r="D9" s="9" t="s">
        <v>154</v>
      </c>
      <c r="E9" s="9"/>
      <c r="F9" s="9"/>
      <c r="G9" s="9"/>
      <c r="H9" s="2"/>
      <c r="I9" s="1"/>
      <c r="J9" s="1"/>
      <c r="K9" s="9"/>
      <c r="L9" s="9"/>
      <c r="M9" s="9"/>
      <c r="N9" s="9"/>
      <c r="O9" s="9"/>
      <c r="P9" s="9"/>
      <c r="Q9" s="9"/>
      <c r="R9" s="9"/>
      <c r="S9" s="9"/>
      <c r="T9" s="9"/>
      <c r="U9" s="9"/>
      <c r="V9" s="9"/>
      <c r="X9" s="6"/>
      <c r="Y9" s="6"/>
      <c r="Z9" s="6"/>
      <c r="AA9" s="19"/>
      <c r="AB9" s="20"/>
      <c r="AC9" s="20"/>
      <c r="AD9" s="20"/>
      <c r="AE9" s="6"/>
      <c r="AF9" s="6"/>
    </row>
    <row r="10" spans="2:33" s="8" customFormat="1" ht="15.75" x14ac:dyDescent="0.25">
      <c r="B10" s="21"/>
      <c r="C10" s="161"/>
      <c r="D10" s="161"/>
      <c r="E10" s="161"/>
      <c r="F10" s="161"/>
      <c r="G10" s="161"/>
      <c r="H10" s="161"/>
      <c r="I10" s="22"/>
      <c r="J10" s="22"/>
      <c r="K10" s="22"/>
      <c r="L10" s="22"/>
      <c r="N10" s="21"/>
      <c r="X10" s="9"/>
      <c r="Y10" s="9"/>
      <c r="Z10" s="9"/>
      <c r="AA10" s="14"/>
      <c r="AB10" s="16"/>
      <c r="AC10" s="16"/>
      <c r="AD10" s="16"/>
      <c r="AE10" s="9"/>
      <c r="AF10" s="9"/>
      <c r="AG10" s="1"/>
    </row>
    <row r="11" spans="2:33" s="8" customFormat="1" ht="31.9" thickBot="1" x14ac:dyDescent="0.3">
      <c r="B11" s="23" t="s">
        <v>20</v>
      </c>
      <c r="C11" s="162" t="s">
        <v>21</v>
      </c>
      <c r="D11" s="162"/>
      <c r="E11" s="162"/>
      <c r="F11" s="162"/>
      <c r="G11" s="24" t="s">
        <v>22</v>
      </c>
      <c r="H11" s="24" t="s">
        <v>23</v>
      </c>
      <c r="I11" s="23" t="s">
        <v>20</v>
      </c>
      <c r="J11" s="162" t="s">
        <v>24</v>
      </c>
      <c r="K11" s="162"/>
      <c r="L11" s="162"/>
      <c r="M11" s="162"/>
      <c r="N11" s="24" t="s">
        <v>22</v>
      </c>
      <c r="O11" s="24" t="s">
        <v>23</v>
      </c>
      <c r="P11" s="23" t="s">
        <v>20</v>
      </c>
      <c r="Q11" s="162" t="s">
        <v>25</v>
      </c>
      <c r="R11" s="162"/>
      <c r="S11" s="162"/>
      <c r="T11" s="162"/>
      <c r="U11" s="24" t="s">
        <v>22</v>
      </c>
      <c r="V11" s="24" t="s">
        <v>23</v>
      </c>
      <c r="W11" s="25" t="s">
        <v>26</v>
      </c>
      <c r="X11" s="9"/>
      <c r="Y11" s="9"/>
      <c r="Z11" s="9"/>
      <c r="AA11" s="14"/>
      <c r="AB11" s="16"/>
      <c r="AC11" s="16"/>
      <c r="AD11" s="16"/>
      <c r="AE11" s="9"/>
      <c r="AF11" s="9"/>
      <c r="AG11" s="1"/>
    </row>
    <row r="12" spans="2:33" s="30" customFormat="1" ht="14.25" customHeight="1" x14ac:dyDescent="0.25">
      <c r="B12" s="62" t="s">
        <v>27</v>
      </c>
      <c r="C12" s="163"/>
      <c r="D12" s="163"/>
      <c r="E12" s="163"/>
      <c r="F12" s="163"/>
      <c r="G12" s="26"/>
      <c r="H12" s="64">
        <f>+G12</f>
        <v>0</v>
      </c>
      <c r="I12" s="62" t="s">
        <v>27</v>
      </c>
      <c r="J12" s="163"/>
      <c r="K12" s="163"/>
      <c r="L12" s="163"/>
      <c r="M12" s="163"/>
      <c r="N12" s="27"/>
      <c r="O12" s="64">
        <f>+N12</f>
        <v>0</v>
      </c>
      <c r="P12" s="62" t="s">
        <v>27</v>
      </c>
      <c r="Q12" s="163"/>
      <c r="R12" s="163"/>
      <c r="S12" s="163"/>
      <c r="T12" s="163"/>
      <c r="U12" s="28"/>
      <c r="V12" s="64">
        <f>+U12</f>
        <v>0</v>
      </c>
      <c r="W12" s="65">
        <f>AVERAGE(V12,O12,H12)</f>
        <v>0</v>
      </c>
      <c r="X12" s="9"/>
      <c r="Y12" s="9"/>
      <c r="Z12" s="9"/>
      <c r="AA12" s="14"/>
      <c r="AB12" s="16"/>
      <c r="AC12" s="16"/>
      <c r="AD12" s="16"/>
      <c r="AE12" s="9"/>
      <c r="AF12" s="9"/>
      <c r="AG12" s="1"/>
    </row>
    <row r="13" spans="2:33" s="30" customFormat="1" ht="14.25" customHeight="1" x14ac:dyDescent="0.25">
      <c r="B13" s="62">
        <v>2</v>
      </c>
      <c r="C13" s="163"/>
      <c r="D13" s="163"/>
      <c r="E13" s="163"/>
      <c r="F13" s="163"/>
      <c r="G13" s="31"/>
      <c r="H13" s="64">
        <v>0</v>
      </c>
      <c r="I13" s="62">
        <v>2</v>
      </c>
      <c r="J13" s="163"/>
      <c r="K13" s="163"/>
      <c r="L13" s="163"/>
      <c r="M13" s="163"/>
      <c r="N13" s="32"/>
      <c r="O13" s="64">
        <v>0</v>
      </c>
      <c r="P13" s="62">
        <v>2</v>
      </c>
      <c r="Q13" s="163"/>
      <c r="R13" s="163"/>
      <c r="S13" s="163"/>
      <c r="T13" s="163"/>
      <c r="U13" s="33"/>
      <c r="V13" s="64">
        <v>0</v>
      </c>
      <c r="W13" s="65">
        <f>AVERAGE(V13,O13,H13)</f>
        <v>0</v>
      </c>
      <c r="X13" s="9"/>
      <c r="Y13" s="9"/>
      <c r="Z13" s="9"/>
      <c r="AA13" s="14"/>
      <c r="AB13" s="16"/>
      <c r="AC13" s="16"/>
      <c r="AD13" s="16"/>
      <c r="AE13" s="9"/>
      <c r="AF13" s="9"/>
      <c r="AG13" s="1"/>
    </row>
    <row r="14" spans="2:33" s="30" customFormat="1" ht="14.25" customHeight="1" x14ac:dyDescent="0.2">
      <c r="B14" s="66">
        <v>2.8</v>
      </c>
      <c r="C14" s="163"/>
      <c r="D14" s="163"/>
      <c r="E14" s="163"/>
      <c r="F14" s="163"/>
      <c r="G14" s="31"/>
      <c r="H14" s="64">
        <f>100*G13/SUM(G$13:G$29)+H13</f>
        <v>0</v>
      </c>
      <c r="I14" s="66">
        <v>2.8</v>
      </c>
      <c r="J14" s="163"/>
      <c r="K14" s="163"/>
      <c r="L14" s="163"/>
      <c r="M14" s="163"/>
      <c r="N14" s="32"/>
      <c r="O14" s="64">
        <f>100*N13/SUM(N$13:N$29)+O13</f>
        <v>0</v>
      </c>
      <c r="P14" s="66">
        <v>2.8</v>
      </c>
      <c r="Q14" s="163"/>
      <c r="R14" s="163"/>
      <c r="S14" s="163"/>
      <c r="T14" s="163"/>
      <c r="U14" s="33"/>
      <c r="V14" s="64">
        <f>100*U13/SUM(U$13:U$29)+V13</f>
        <v>0</v>
      </c>
      <c r="W14" s="65">
        <f t="shared" ref="W14:W29" si="0">AVERAGE(V14,O14,H14)</f>
        <v>0</v>
      </c>
      <c r="X14" s="9"/>
      <c r="Y14" s="9"/>
      <c r="Z14" s="9"/>
      <c r="AA14" s="14"/>
      <c r="AB14" s="16"/>
      <c r="AC14" s="16"/>
      <c r="AD14" s="16"/>
      <c r="AE14" s="9"/>
      <c r="AF14" s="9"/>
      <c r="AG14" s="1"/>
    </row>
    <row r="15" spans="2:33" s="30" customFormat="1" ht="14.25" customHeight="1" x14ac:dyDescent="0.2">
      <c r="B15" s="62">
        <v>4</v>
      </c>
      <c r="C15" s="163"/>
      <c r="D15" s="163"/>
      <c r="E15" s="163"/>
      <c r="F15" s="163"/>
      <c r="G15" s="31">
        <v>2</v>
      </c>
      <c r="H15" s="64">
        <f t="shared" ref="H15:H29" si="1">100*G14/SUM(G$13:G$29)+H14</f>
        <v>0</v>
      </c>
      <c r="I15" s="62">
        <v>4</v>
      </c>
      <c r="J15" s="163"/>
      <c r="K15" s="163"/>
      <c r="L15" s="163"/>
      <c r="M15" s="163"/>
      <c r="N15" s="32"/>
      <c r="O15" s="64">
        <f t="shared" ref="O15:O29" si="2">100*N14/SUM(N$13:N$29)+O14</f>
        <v>0</v>
      </c>
      <c r="P15" s="62">
        <v>4</v>
      </c>
      <c r="Q15" s="163"/>
      <c r="R15" s="163"/>
      <c r="S15" s="163"/>
      <c r="T15" s="163"/>
      <c r="U15" s="33"/>
      <c r="V15" s="64">
        <f t="shared" ref="V15:V29" si="3">100*U14/SUM(U$13:U$29)+V14</f>
        <v>0</v>
      </c>
      <c r="W15" s="65">
        <f t="shared" si="0"/>
        <v>0</v>
      </c>
      <c r="X15" s="9"/>
      <c r="Y15" s="9"/>
      <c r="Z15" s="9"/>
      <c r="AA15" s="14"/>
      <c r="AB15" s="9"/>
      <c r="AC15" s="9"/>
      <c r="AD15" s="9"/>
      <c r="AE15" s="9"/>
      <c r="AF15" s="9"/>
      <c r="AG15" s="1"/>
    </row>
    <row r="16" spans="2:33" s="30" customFormat="1" ht="18" customHeight="1" x14ac:dyDescent="0.25">
      <c r="B16" s="62">
        <v>5.6</v>
      </c>
      <c r="C16" s="163"/>
      <c r="D16" s="163"/>
      <c r="E16" s="163"/>
      <c r="F16" s="163"/>
      <c r="G16" s="31">
        <v>3</v>
      </c>
      <c r="H16" s="64">
        <f t="shared" si="1"/>
        <v>2</v>
      </c>
      <c r="I16" s="62">
        <v>5.6</v>
      </c>
      <c r="J16" s="163"/>
      <c r="K16" s="163"/>
      <c r="L16" s="163"/>
      <c r="M16" s="163"/>
      <c r="N16" s="32"/>
      <c r="O16" s="64">
        <f t="shared" si="2"/>
        <v>0</v>
      </c>
      <c r="P16" s="62">
        <v>5.6</v>
      </c>
      <c r="Q16" s="163"/>
      <c r="R16" s="163"/>
      <c r="S16" s="163"/>
      <c r="T16" s="163"/>
      <c r="U16" s="33">
        <v>1</v>
      </c>
      <c r="V16" s="64">
        <f t="shared" si="3"/>
        <v>0</v>
      </c>
      <c r="W16" s="65">
        <f t="shared" si="0"/>
        <v>0.66666666666666663</v>
      </c>
      <c r="X16" s="34" t="s">
        <v>28</v>
      </c>
      <c r="Y16" s="35"/>
      <c r="Z16" s="35"/>
      <c r="AA16" s="36"/>
      <c r="AB16" s="37"/>
      <c r="AC16" s="37"/>
      <c r="AD16" s="37"/>
      <c r="AE16" s="37"/>
      <c r="AF16" s="37"/>
      <c r="AG16" s="1"/>
    </row>
    <row r="17" spans="2:33" s="30" customFormat="1" ht="14.25" customHeight="1" x14ac:dyDescent="0.2">
      <c r="B17" s="62">
        <v>8</v>
      </c>
      <c r="C17" s="163"/>
      <c r="D17" s="163"/>
      <c r="E17" s="163"/>
      <c r="F17" s="163"/>
      <c r="G17" s="31">
        <v>2</v>
      </c>
      <c r="H17" s="64">
        <f t="shared" si="1"/>
        <v>5</v>
      </c>
      <c r="I17" s="62">
        <v>8</v>
      </c>
      <c r="J17" s="163"/>
      <c r="K17" s="163"/>
      <c r="L17" s="163"/>
      <c r="M17" s="163"/>
      <c r="N17" s="32">
        <v>4</v>
      </c>
      <c r="O17" s="64">
        <f t="shared" si="2"/>
        <v>0</v>
      </c>
      <c r="P17" s="62">
        <v>8</v>
      </c>
      <c r="Q17" s="163"/>
      <c r="R17" s="163"/>
      <c r="S17" s="163"/>
      <c r="T17" s="163"/>
      <c r="U17" s="33">
        <v>2</v>
      </c>
      <c r="V17" s="64">
        <f t="shared" si="3"/>
        <v>1</v>
      </c>
      <c r="W17" s="65">
        <f t="shared" si="0"/>
        <v>2</v>
      </c>
      <c r="X17" s="37" t="s">
        <v>29</v>
      </c>
      <c r="Y17" s="164" t="s">
        <v>30</v>
      </c>
      <c r="Z17" s="164"/>
      <c r="AA17" s="164"/>
      <c r="AB17" s="164"/>
      <c r="AC17" s="164"/>
      <c r="AD17" s="164"/>
      <c r="AE17" s="164"/>
      <c r="AF17" s="164"/>
      <c r="AG17" s="8"/>
    </row>
    <row r="18" spans="2:33" s="30" customFormat="1" ht="14.25" customHeight="1" x14ac:dyDescent="0.2">
      <c r="B18" s="62">
        <v>11</v>
      </c>
      <c r="C18" s="163"/>
      <c r="D18" s="163"/>
      <c r="E18" s="163"/>
      <c r="F18" s="163"/>
      <c r="G18" s="31">
        <v>5</v>
      </c>
      <c r="H18" s="64">
        <f t="shared" si="1"/>
        <v>7</v>
      </c>
      <c r="I18" s="62">
        <v>11</v>
      </c>
      <c r="J18" s="163"/>
      <c r="K18" s="163"/>
      <c r="L18" s="163"/>
      <c r="M18" s="163"/>
      <c r="N18" s="32">
        <v>6</v>
      </c>
      <c r="O18" s="64">
        <f t="shared" si="2"/>
        <v>4</v>
      </c>
      <c r="P18" s="62">
        <v>11</v>
      </c>
      <c r="Q18" s="163"/>
      <c r="R18" s="163"/>
      <c r="S18" s="163"/>
      <c r="T18" s="163"/>
      <c r="U18" s="33">
        <v>1</v>
      </c>
      <c r="V18" s="64">
        <f t="shared" si="3"/>
        <v>3</v>
      </c>
      <c r="W18" s="65">
        <f t="shared" si="0"/>
        <v>4.666666666666667</v>
      </c>
      <c r="X18" s="38"/>
      <c r="Y18" s="144"/>
      <c r="Z18" s="145"/>
      <c r="AA18" s="145"/>
      <c r="AB18" s="145"/>
      <c r="AC18" s="145"/>
      <c r="AD18" s="145"/>
      <c r="AE18" s="145"/>
      <c r="AF18" s="146"/>
    </row>
    <row r="19" spans="2:33" s="30" customFormat="1" ht="14.25" customHeight="1" x14ac:dyDescent="0.2">
      <c r="B19" s="62">
        <v>16</v>
      </c>
      <c r="C19" s="163"/>
      <c r="D19" s="163"/>
      <c r="E19" s="163"/>
      <c r="F19" s="163"/>
      <c r="G19" s="31">
        <v>5</v>
      </c>
      <c r="H19" s="64">
        <f t="shared" si="1"/>
        <v>12</v>
      </c>
      <c r="I19" s="62">
        <v>16</v>
      </c>
      <c r="J19" s="163"/>
      <c r="K19" s="163"/>
      <c r="L19" s="163"/>
      <c r="M19" s="163"/>
      <c r="N19" s="32">
        <v>2</v>
      </c>
      <c r="O19" s="64">
        <f t="shared" si="2"/>
        <v>10</v>
      </c>
      <c r="P19" s="62">
        <v>16</v>
      </c>
      <c r="Q19" s="163"/>
      <c r="R19" s="163"/>
      <c r="S19" s="163"/>
      <c r="T19" s="163"/>
      <c r="U19" s="33">
        <v>4</v>
      </c>
      <c r="V19" s="64">
        <f t="shared" si="3"/>
        <v>4</v>
      </c>
      <c r="W19" s="65">
        <f t="shared" si="0"/>
        <v>8.6666666666666661</v>
      </c>
      <c r="X19" s="38"/>
      <c r="Y19" s="144"/>
      <c r="Z19" s="145"/>
      <c r="AA19" s="145"/>
      <c r="AB19" s="145"/>
      <c r="AC19" s="145"/>
      <c r="AD19" s="145"/>
      <c r="AE19" s="145"/>
      <c r="AF19" s="146"/>
    </row>
    <row r="20" spans="2:33" s="30" customFormat="1" ht="14.25" customHeight="1" x14ac:dyDescent="0.2">
      <c r="B20" s="62">
        <v>22.5</v>
      </c>
      <c r="C20" s="163"/>
      <c r="D20" s="163"/>
      <c r="E20" s="163"/>
      <c r="F20" s="163"/>
      <c r="G20" s="31">
        <v>5</v>
      </c>
      <c r="H20" s="64">
        <f t="shared" si="1"/>
        <v>17</v>
      </c>
      <c r="I20" s="62">
        <v>22.5</v>
      </c>
      <c r="J20" s="163"/>
      <c r="K20" s="163"/>
      <c r="L20" s="163"/>
      <c r="M20" s="163"/>
      <c r="N20" s="32">
        <v>10</v>
      </c>
      <c r="O20" s="64">
        <f t="shared" si="2"/>
        <v>12</v>
      </c>
      <c r="P20" s="62">
        <v>22.5</v>
      </c>
      <c r="Q20" s="163"/>
      <c r="R20" s="163"/>
      <c r="S20" s="163"/>
      <c r="T20" s="163"/>
      <c r="U20" s="33">
        <v>6</v>
      </c>
      <c r="V20" s="64">
        <f t="shared" si="3"/>
        <v>8</v>
      </c>
      <c r="W20" s="65">
        <f t="shared" si="0"/>
        <v>12.333333333333334</v>
      </c>
      <c r="X20" s="29"/>
      <c r="Y20" s="144"/>
      <c r="Z20" s="145"/>
      <c r="AA20" s="145"/>
      <c r="AB20" s="145"/>
      <c r="AC20" s="145"/>
      <c r="AD20" s="145"/>
      <c r="AE20" s="145"/>
      <c r="AF20" s="146"/>
    </row>
    <row r="21" spans="2:33" s="30" customFormat="1" ht="14.25" customHeight="1" x14ac:dyDescent="0.2">
      <c r="B21" s="62">
        <v>32</v>
      </c>
      <c r="C21" s="163"/>
      <c r="D21" s="163"/>
      <c r="E21" s="163"/>
      <c r="F21" s="163"/>
      <c r="G21" s="31">
        <v>7</v>
      </c>
      <c r="H21" s="64">
        <f t="shared" si="1"/>
        <v>22</v>
      </c>
      <c r="I21" s="62">
        <v>32</v>
      </c>
      <c r="J21" s="163"/>
      <c r="K21" s="163"/>
      <c r="L21" s="163"/>
      <c r="M21" s="163"/>
      <c r="N21" s="32">
        <v>9</v>
      </c>
      <c r="O21" s="64">
        <f t="shared" si="2"/>
        <v>22</v>
      </c>
      <c r="P21" s="62">
        <v>32</v>
      </c>
      <c r="Q21" s="163"/>
      <c r="R21" s="163"/>
      <c r="S21" s="163"/>
      <c r="T21" s="163"/>
      <c r="U21" s="33">
        <v>7</v>
      </c>
      <c r="V21" s="64">
        <f t="shared" si="3"/>
        <v>14</v>
      </c>
      <c r="W21" s="65">
        <f t="shared" si="0"/>
        <v>19.333333333333332</v>
      </c>
      <c r="X21" s="29"/>
      <c r="Y21" s="144"/>
      <c r="Z21" s="145"/>
      <c r="AA21" s="145"/>
      <c r="AB21" s="145"/>
      <c r="AC21" s="145"/>
      <c r="AD21" s="145"/>
      <c r="AE21" s="145"/>
      <c r="AF21" s="146"/>
    </row>
    <row r="22" spans="2:33" s="30" customFormat="1" ht="14.25" customHeight="1" x14ac:dyDescent="0.2">
      <c r="B22" s="62">
        <v>45</v>
      </c>
      <c r="C22" s="163"/>
      <c r="D22" s="163"/>
      <c r="E22" s="163"/>
      <c r="F22" s="163"/>
      <c r="G22" s="31">
        <v>7</v>
      </c>
      <c r="H22" s="64">
        <f t="shared" si="1"/>
        <v>29</v>
      </c>
      <c r="I22" s="62">
        <v>45</v>
      </c>
      <c r="J22" s="163"/>
      <c r="K22" s="163"/>
      <c r="L22" s="163"/>
      <c r="M22" s="163"/>
      <c r="N22" s="39">
        <v>16</v>
      </c>
      <c r="O22" s="64">
        <f t="shared" si="2"/>
        <v>31</v>
      </c>
      <c r="P22" s="62">
        <v>45</v>
      </c>
      <c r="Q22" s="163"/>
      <c r="R22" s="163"/>
      <c r="S22" s="163"/>
      <c r="T22" s="163"/>
      <c r="U22" s="33">
        <v>16</v>
      </c>
      <c r="V22" s="64">
        <f t="shared" si="3"/>
        <v>21</v>
      </c>
      <c r="W22" s="65">
        <f t="shared" si="0"/>
        <v>27</v>
      </c>
      <c r="X22" s="29"/>
      <c r="Y22" s="144"/>
      <c r="Z22" s="145"/>
      <c r="AA22" s="145"/>
      <c r="AB22" s="145"/>
      <c r="AC22" s="145"/>
      <c r="AD22" s="145"/>
      <c r="AE22" s="145"/>
      <c r="AF22" s="146"/>
    </row>
    <row r="23" spans="2:33" s="30" customFormat="1" ht="14.25" customHeight="1" x14ac:dyDescent="0.2">
      <c r="B23" s="67">
        <v>64</v>
      </c>
      <c r="C23" s="163"/>
      <c r="D23" s="163"/>
      <c r="E23" s="163"/>
      <c r="F23" s="163"/>
      <c r="G23" s="31">
        <v>13</v>
      </c>
      <c r="H23" s="64">
        <f t="shared" si="1"/>
        <v>36</v>
      </c>
      <c r="I23" s="67">
        <v>64</v>
      </c>
      <c r="J23" s="163"/>
      <c r="K23" s="163"/>
      <c r="L23" s="163"/>
      <c r="M23" s="163"/>
      <c r="N23" s="40">
        <v>12</v>
      </c>
      <c r="O23" s="64">
        <f t="shared" si="2"/>
        <v>47</v>
      </c>
      <c r="P23" s="67">
        <v>64</v>
      </c>
      <c r="Q23" s="163"/>
      <c r="R23" s="163"/>
      <c r="S23" s="163"/>
      <c r="T23" s="163"/>
      <c r="U23" s="41">
        <v>14</v>
      </c>
      <c r="V23" s="64">
        <f t="shared" si="3"/>
        <v>37</v>
      </c>
      <c r="W23" s="65">
        <f t="shared" si="0"/>
        <v>40</v>
      </c>
      <c r="X23" s="29"/>
      <c r="Y23" s="144"/>
      <c r="Z23" s="145"/>
      <c r="AA23" s="145"/>
      <c r="AB23" s="145"/>
      <c r="AC23" s="145"/>
      <c r="AD23" s="145"/>
      <c r="AE23" s="145"/>
      <c r="AF23" s="146"/>
    </row>
    <row r="24" spans="2:33" s="30" customFormat="1" ht="14.25" customHeight="1" x14ac:dyDescent="0.2">
      <c r="B24" s="62">
        <v>90</v>
      </c>
      <c r="C24" s="163"/>
      <c r="D24" s="163"/>
      <c r="E24" s="163"/>
      <c r="F24" s="163"/>
      <c r="G24" s="31">
        <v>14</v>
      </c>
      <c r="H24" s="64">
        <f t="shared" si="1"/>
        <v>49</v>
      </c>
      <c r="I24" s="62">
        <v>90</v>
      </c>
      <c r="J24" s="163"/>
      <c r="K24" s="163"/>
      <c r="L24" s="163"/>
      <c r="M24" s="163"/>
      <c r="N24" s="42">
        <v>14</v>
      </c>
      <c r="O24" s="64">
        <f t="shared" si="2"/>
        <v>59</v>
      </c>
      <c r="P24" s="62">
        <v>90</v>
      </c>
      <c r="Q24" s="163"/>
      <c r="R24" s="163"/>
      <c r="S24" s="163"/>
      <c r="T24" s="163"/>
      <c r="U24" s="41">
        <v>24</v>
      </c>
      <c r="V24" s="64">
        <f t="shared" si="3"/>
        <v>51</v>
      </c>
      <c r="W24" s="65">
        <f t="shared" si="0"/>
        <v>53</v>
      </c>
      <c r="X24" s="29"/>
      <c r="Y24" s="144"/>
      <c r="Z24" s="145"/>
      <c r="AA24" s="145"/>
      <c r="AB24" s="145"/>
      <c r="AC24" s="145"/>
      <c r="AD24" s="145"/>
      <c r="AE24" s="145"/>
      <c r="AF24" s="146"/>
    </row>
    <row r="25" spans="2:33" s="30" customFormat="1" ht="14.25" customHeight="1" x14ac:dyDescent="0.2">
      <c r="B25" s="66">
        <v>128</v>
      </c>
      <c r="C25" s="163"/>
      <c r="D25" s="163"/>
      <c r="E25" s="163"/>
      <c r="F25" s="163"/>
      <c r="G25" s="31">
        <v>17</v>
      </c>
      <c r="H25" s="64">
        <f t="shared" si="1"/>
        <v>63</v>
      </c>
      <c r="I25" s="66">
        <v>128</v>
      </c>
      <c r="J25" s="163"/>
      <c r="K25" s="163"/>
      <c r="L25" s="163"/>
      <c r="M25" s="163"/>
      <c r="N25" s="42">
        <v>10</v>
      </c>
      <c r="O25" s="64">
        <f t="shared" si="2"/>
        <v>73</v>
      </c>
      <c r="P25" s="66">
        <v>128</v>
      </c>
      <c r="Q25" s="163"/>
      <c r="R25" s="163"/>
      <c r="S25" s="163"/>
      <c r="T25" s="163"/>
      <c r="U25" s="41">
        <v>15</v>
      </c>
      <c r="V25" s="64">
        <f t="shared" si="3"/>
        <v>75</v>
      </c>
      <c r="W25" s="65">
        <f t="shared" si="0"/>
        <v>70.333333333333329</v>
      </c>
      <c r="X25" s="29"/>
      <c r="Y25" s="144"/>
      <c r="Z25" s="145"/>
      <c r="AA25" s="145"/>
      <c r="AB25" s="145"/>
      <c r="AC25" s="145"/>
      <c r="AD25" s="145"/>
      <c r="AE25" s="145"/>
      <c r="AF25" s="146"/>
    </row>
    <row r="26" spans="2:33" s="30" customFormat="1" ht="14.25" customHeight="1" x14ac:dyDescent="0.2">
      <c r="B26" s="66">
        <v>180</v>
      </c>
      <c r="C26" s="163"/>
      <c r="D26" s="163"/>
      <c r="E26" s="163"/>
      <c r="F26" s="163"/>
      <c r="G26" s="31">
        <v>15</v>
      </c>
      <c r="H26" s="64">
        <f t="shared" si="1"/>
        <v>80</v>
      </c>
      <c r="I26" s="66">
        <v>180</v>
      </c>
      <c r="J26" s="163"/>
      <c r="K26" s="163"/>
      <c r="L26" s="163"/>
      <c r="M26" s="163"/>
      <c r="N26" s="32">
        <v>6</v>
      </c>
      <c r="O26" s="64">
        <f t="shared" si="2"/>
        <v>83</v>
      </c>
      <c r="P26" s="66">
        <v>180</v>
      </c>
      <c r="Q26" s="163"/>
      <c r="R26" s="163"/>
      <c r="S26" s="163"/>
      <c r="T26" s="163"/>
      <c r="U26" s="41">
        <v>6</v>
      </c>
      <c r="V26" s="64">
        <f t="shared" si="3"/>
        <v>90</v>
      </c>
      <c r="W26" s="65">
        <f t="shared" si="0"/>
        <v>84.333333333333329</v>
      </c>
      <c r="X26" s="29"/>
      <c r="Y26" s="144"/>
      <c r="Z26" s="145"/>
      <c r="AA26" s="145"/>
      <c r="AB26" s="145"/>
      <c r="AC26" s="145"/>
      <c r="AD26" s="145"/>
      <c r="AE26" s="145"/>
      <c r="AF26" s="146"/>
    </row>
    <row r="27" spans="2:33" s="30" customFormat="1" ht="14.25" customHeight="1" x14ac:dyDescent="0.2">
      <c r="B27" s="66">
        <v>256</v>
      </c>
      <c r="C27" s="163"/>
      <c r="D27" s="163"/>
      <c r="E27" s="163"/>
      <c r="F27" s="163"/>
      <c r="G27" s="31">
        <v>3</v>
      </c>
      <c r="H27" s="64">
        <f t="shared" si="1"/>
        <v>95</v>
      </c>
      <c r="I27" s="66">
        <v>256</v>
      </c>
      <c r="J27" s="163"/>
      <c r="K27" s="163"/>
      <c r="L27" s="163"/>
      <c r="M27" s="163"/>
      <c r="N27" s="32">
        <v>6</v>
      </c>
      <c r="O27" s="64">
        <f t="shared" si="2"/>
        <v>89</v>
      </c>
      <c r="P27" s="66">
        <v>256</v>
      </c>
      <c r="Q27" s="163"/>
      <c r="R27" s="163"/>
      <c r="S27" s="163"/>
      <c r="T27" s="163"/>
      <c r="U27" s="41">
        <v>1</v>
      </c>
      <c r="V27" s="64">
        <f t="shared" si="3"/>
        <v>96</v>
      </c>
      <c r="W27" s="65">
        <f t="shared" si="0"/>
        <v>93.333333333333329</v>
      </c>
      <c r="X27" s="29"/>
      <c r="Y27" s="144"/>
      <c r="Z27" s="145"/>
      <c r="AA27" s="145"/>
      <c r="AB27" s="145"/>
      <c r="AC27" s="145"/>
      <c r="AD27" s="145"/>
      <c r="AE27" s="145"/>
      <c r="AF27" s="146"/>
    </row>
    <row r="28" spans="2:33" s="30" customFormat="1" ht="18" thickBot="1" x14ac:dyDescent="0.3">
      <c r="B28" s="66">
        <v>360</v>
      </c>
      <c r="C28" s="163"/>
      <c r="D28" s="163"/>
      <c r="E28" s="163"/>
      <c r="F28" s="163"/>
      <c r="G28" s="43">
        <v>2</v>
      </c>
      <c r="H28" s="64">
        <f t="shared" si="1"/>
        <v>98</v>
      </c>
      <c r="I28" s="66">
        <v>360</v>
      </c>
      <c r="J28" s="163"/>
      <c r="K28" s="163"/>
      <c r="L28" s="163"/>
      <c r="M28" s="163"/>
      <c r="N28" s="44">
        <v>5</v>
      </c>
      <c r="O28" s="64">
        <f t="shared" si="2"/>
        <v>95</v>
      </c>
      <c r="P28" s="66">
        <v>360</v>
      </c>
      <c r="Q28" s="163"/>
      <c r="R28" s="163"/>
      <c r="S28" s="163"/>
      <c r="T28" s="163"/>
      <c r="U28" s="45">
        <v>3</v>
      </c>
      <c r="V28" s="64">
        <f t="shared" si="3"/>
        <v>97</v>
      </c>
      <c r="W28" s="65">
        <f t="shared" si="0"/>
        <v>96.666666666666671</v>
      </c>
      <c r="X28" s="29"/>
      <c r="Y28" s="144"/>
      <c r="Z28" s="145"/>
      <c r="AA28" s="145"/>
      <c r="AB28" s="145"/>
      <c r="AC28" s="145"/>
      <c r="AD28" s="145"/>
      <c r="AE28" s="145"/>
      <c r="AF28" s="146"/>
      <c r="AG28" s="46"/>
    </row>
    <row r="29" spans="2:33" s="30" customFormat="1" x14ac:dyDescent="0.2">
      <c r="B29" s="30">
        <v>512</v>
      </c>
      <c r="H29" s="64">
        <f t="shared" si="1"/>
        <v>100</v>
      </c>
      <c r="I29" s="30">
        <v>512</v>
      </c>
      <c r="O29" s="64">
        <f t="shared" si="2"/>
        <v>100</v>
      </c>
      <c r="P29" s="30">
        <v>512</v>
      </c>
      <c r="V29" s="64">
        <f t="shared" si="3"/>
        <v>100</v>
      </c>
      <c r="W29" s="65">
        <f t="shared" si="0"/>
        <v>100</v>
      </c>
      <c r="X29" s="29"/>
      <c r="Y29" s="144"/>
      <c r="Z29" s="145"/>
      <c r="AA29" s="145"/>
      <c r="AB29" s="145"/>
      <c r="AC29" s="145"/>
      <c r="AD29" s="145"/>
      <c r="AE29" s="145"/>
      <c r="AF29" s="146"/>
    </row>
    <row r="30" spans="2:33" s="30" customFormat="1" ht="14.45" thickBot="1" x14ac:dyDescent="0.3">
      <c r="C30" s="170" t="s">
        <v>31</v>
      </c>
      <c r="D30" s="170"/>
      <c r="E30" s="170"/>
      <c r="F30" s="170"/>
      <c r="G30" s="170"/>
      <c r="H30" s="170"/>
      <c r="I30" s="48"/>
      <c r="J30" s="170" t="s">
        <v>32</v>
      </c>
      <c r="K30" s="170"/>
      <c r="L30" s="170"/>
      <c r="M30" s="170"/>
      <c r="N30" s="170"/>
      <c r="O30" s="170"/>
      <c r="P30" s="48"/>
      <c r="Q30" s="170" t="s">
        <v>33</v>
      </c>
      <c r="R30" s="170"/>
      <c r="S30" s="170"/>
      <c r="T30" s="170"/>
      <c r="U30" s="170"/>
      <c r="V30" s="170"/>
      <c r="X30" s="29"/>
      <c r="Y30" s="144"/>
      <c r="Z30" s="145"/>
      <c r="AA30" s="145"/>
      <c r="AB30" s="145"/>
      <c r="AC30" s="145"/>
      <c r="AD30" s="145"/>
      <c r="AE30" s="145"/>
      <c r="AF30" s="146"/>
    </row>
    <row r="31" spans="2:33" s="30" customFormat="1" ht="13.9" x14ac:dyDescent="0.25">
      <c r="C31" s="49"/>
      <c r="D31" s="50"/>
      <c r="E31" s="50"/>
      <c r="F31" s="50"/>
      <c r="G31" s="171"/>
      <c r="H31" s="172"/>
      <c r="I31" s="35"/>
      <c r="J31" s="49"/>
      <c r="K31" s="50"/>
      <c r="L31" s="50"/>
      <c r="M31" s="50"/>
      <c r="N31" s="171"/>
      <c r="O31" s="172"/>
      <c r="Q31" s="49"/>
      <c r="R31" s="50"/>
      <c r="S31" s="50"/>
      <c r="T31" s="50"/>
      <c r="U31" s="171"/>
      <c r="V31" s="172"/>
    </row>
    <row r="32" spans="2:33" s="30" customFormat="1" x14ac:dyDescent="0.2">
      <c r="C32" s="51"/>
      <c r="D32" s="52"/>
      <c r="E32" s="52"/>
      <c r="F32" s="52"/>
      <c r="G32" s="165"/>
      <c r="H32" s="166"/>
      <c r="I32" s="35"/>
      <c r="J32" s="51"/>
      <c r="K32" s="52"/>
      <c r="L32" s="52"/>
      <c r="M32" s="52"/>
      <c r="N32" s="165"/>
      <c r="O32" s="166"/>
      <c r="Q32" s="51"/>
      <c r="R32" s="52"/>
      <c r="S32" s="52"/>
      <c r="T32" s="52"/>
      <c r="U32" s="165"/>
      <c r="V32" s="166"/>
      <c r="X32" s="1"/>
      <c r="AA32" s="1"/>
      <c r="AC32" s="1"/>
      <c r="AD32" s="47"/>
      <c r="AF32" s="53"/>
    </row>
    <row r="33" spans="2:32" s="30" customFormat="1" ht="18" x14ac:dyDescent="0.2">
      <c r="C33" s="51"/>
      <c r="D33" s="52"/>
      <c r="E33" s="52"/>
      <c r="F33" s="52"/>
      <c r="G33" s="165"/>
      <c r="H33" s="166"/>
      <c r="I33" s="35"/>
      <c r="J33" s="51"/>
      <c r="K33" s="52"/>
      <c r="L33" s="52"/>
      <c r="M33" s="52"/>
      <c r="N33" s="165"/>
      <c r="O33" s="166"/>
      <c r="Q33" s="51"/>
      <c r="R33" s="52"/>
      <c r="S33" s="52"/>
      <c r="T33" s="52"/>
      <c r="U33" s="165"/>
      <c r="V33" s="166"/>
      <c r="Y33" s="54"/>
      <c r="Z33" s="169"/>
      <c r="AA33" s="169"/>
      <c r="AB33" s="169"/>
      <c r="AC33" s="48"/>
      <c r="AE33" s="17"/>
      <c r="AF33" s="55"/>
    </row>
    <row r="34" spans="2:32" s="30" customFormat="1" ht="18.75" thickBot="1" x14ac:dyDescent="0.25">
      <c r="C34" s="56"/>
      <c r="D34" s="57"/>
      <c r="E34" s="57"/>
      <c r="F34" s="57"/>
      <c r="G34" s="167"/>
      <c r="H34" s="168"/>
      <c r="I34" s="35"/>
      <c r="J34" s="56"/>
      <c r="K34" s="57"/>
      <c r="L34" s="57"/>
      <c r="M34" s="57"/>
      <c r="N34" s="58"/>
      <c r="O34" s="59"/>
      <c r="Q34" s="56"/>
      <c r="R34" s="57"/>
      <c r="S34" s="57"/>
      <c r="T34" s="57"/>
      <c r="U34" s="167"/>
      <c r="V34" s="168"/>
      <c r="Y34" s="54"/>
      <c r="Z34" s="169"/>
      <c r="AA34" s="169"/>
      <c r="AB34" s="169"/>
      <c r="AC34" s="48"/>
      <c r="AE34" s="17"/>
      <c r="AF34" s="55"/>
    </row>
    <row r="35" spans="2:32" s="30" customFormat="1" x14ac:dyDescent="0.2">
      <c r="B35" s="1" t="s">
        <v>34</v>
      </c>
      <c r="C35" s="30" t="s">
        <v>156</v>
      </c>
      <c r="G35" s="1"/>
      <c r="H35" s="47"/>
      <c r="K35" s="1" t="s">
        <v>35</v>
      </c>
      <c r="L35" s="1"/>
      <c r="M35" s="1">
        <v>263</v>
      </c>
      <c r="N35" s="1"/>
      <c r="R35" s="53"/>
      <c r="S35" s="53"/>
      <c r="T35" s="53"/>
      <c r="V35" s="53" t="s">
        <v>37</v>
      </c>
      <c r="X35" s="1" t="s">
        <v>34</v>
      </c>
      <c r="Y35" s="1"/>
      <c r="Z35" s="1"/>
      <c r="AA35" s="1" t="s">
        <v>35</v>
      </c>
      <c r="AB35" s="1"/>
      <c r="AD35" s="1"/>
      <c r="AE35" s="1"/>
      <c r="AF35" s="53" t="s">
        <v>36</v>
      </c>
    </row>
    <row r="36" spans="2:32" s="30" customFormat="1" x14ac:dyDescent="0.2">
      <c r="G36" s="35"/>
      <c r="H36" s="60"/>
      <c r="I36" s="35"/>
      <c r="J36" s="35"/>
      <c r="K36" s="35"/>
      <c r="L36" s="35"/>
      <c r="M36" s="35"/>
      <c r="N36" s="36"/>
      <c r="O36" s="37"/>
      <c r="P36" s="37"/>
      <c r="Q36" s="37"/>
      <c r="R36" s="37"/>
      <c r="S36" s="37"/>
      <c r="T36" s="37"/>
      <c r="Z36" s="48"/>
      <c r="AA36" s="61"/>
      <c r="AB36" s="48"/>
      <c r="AD36" s="37"/>
      <c r="AE36" s="37"/>
    </row>
    <row r="37" spans="2:32" s="30" customFormat="1" x14ac:dyDescent="0.2">
      <c r="H37" s="47"/>
      <c r="Y37" s="37"/>
      <c r="Z37" s="35"/>
      <c r="AA37" s="35"/>
      <c r="AB37" s="36"/>
      <c r="AC37" s="37"/>
      <c r="AD37" s="37"/>
      <c r="AE37" s="37"/>
    </row>
    <row r="38" spans="2:32" s="30" customFormat="1" x14ac:dyDescent="0.2">
      <c r="E38" s="68"/>
      <c r="F38" s="68"/>
      <c r="G38" s="68"/>
      <c r="H38" s="69"/>
      <c r="I38" s="68"/>
      <c r="J38" s="68"/>
      <c r="K38" s="68"/>
      <c r="L38" s="68"/>
      <c r="M38" s="68"/>
      <c r="N38" s="68"/>
      <c r="O38" s="68"/>
      <c r="P38" s="68"/>
      <c r="Q38" s="68"/>
      <c r="R38" s="68"/>
      <c r="S38" s="68"/>
      <c r="T38" s="68"/>
      <c r="U38" s="68"/>
      <c r="V38" s="68"/>
      <c r="W38" s="68" t="s">
        <v>38</v>
      </c>
      <c r="Y38" s="35"/>
      <c r="Z38" s="35"/>
      <c r="AA38" s="35"/>
      <c r="AB38" s="36"/>
      <c r="AC38" s="37"/>
      <c r="AE38" s="37"/>
    </row>
    <row r="39" spans="2:32" s="30" customFormat="1" ht="15" x14ac:dyDescent="0.25">
      <c r="E39" s="70" t="s">
        <v>39</v>
      </c>
      <c r="F39" s="70" t="s">
        <v>20</v>
      </c>
      <c r="G39" s="68"/>
      <c r="H39" s="68"/>
      <c r="I39" s="68"/>
      <c r="J39" s="68"/>
      <c r="K39" s="68"/>
      <c r="L39" s="70" t="s">
        <v>39</v>
      </c>
      <c r="M39" s="70" t="s">
        <v>20</v>
      </c>
      <c r="N39" s="68"/>
      <c r="O39" s="68"/>
      <c r="P39" s="68"/>
      <c r="Q39" s="68"/>
      <c r="R39" s="68"/>
      <c r="S39" s="70" t="s">
        <v>39</v>
      </c>
      <c r="T39" s="70" t="s">
        <v>20</v>
      </c>
      <c r="U39" s="68"/>
      <c r="V39" s="68"/>
      <c r="W39" s="70" t="s">
        <v>20</v>
      </c>
      <c r="Y39" s="35"/>
      <c r="Z39" s="35"/>
      <c r="AA39" s="35"/>
      <c r="AB39" s="36"/>
      <c r="AC39" s="37"/>
      <c r="AE39" s="37"/>
    </row>
    <row r="40" spans="2:32" s="30" customFormat="1" ht="15" x14ac:dyDescent="0.25">
      <c r="E40" s="70">
        <v>16</v>
      </c>
      <c r="F40" s="71">
        <f ca="1">10^(FORECAST(E40,LOG(OFFSET(B$13:B$29,MATCH(E40,H$13:H$29,1)-1,0,2)),OFFSET(H$13:H$29,MATCH(E40,H$13:H$29,1)-1,0,2)))</f>
        <v>21.016965485301043</v>
      </c>
      <c r="G40" s="68"/>
      <c r="H40" s="68"/>
      <c r="I40" s="68"/>
      <c r="J40" s="68"/>
      <c r="K40" s="68"/>
      <c r="L40" s="70">
        <v>16</v>
      </c>
      <c r="M40" s="71">
        <f ca="1">10^(FORECAST(L40,LOG(OFFSET(I$13:I$29,MATCH(L40,O$13:O$29,1)-1,0,2)),OFFSET(O$13:O$29,MATCH(L40,O$13:O$29,1)-1,0,2)))</f>
        <v>25.904159302599343</v>
      </c>
      <c r="N40" s="68"/>
      <c r="O40" s="68"/>
      <c r="P40" s="68"/>
      <c r="Q40" s="68"/>
      <c r="R40" s="68"/>
      <c r="S40" s="70">
        <v>16</v>
      </c>
      <c r="T40" s="71">
        <f ca="1">10^(FORECAST(S40,LOG(OFFSET(P$13:P$29,MATCH(S40,V$13:V$29,1)-1,0,2)),OFFSET(V$13:V$29,MATCH(S40,V$13:V$29,1)-1,0,2)))</f>
        <v>35.273906539151653</v>
      </c>
      <c r="U40" s="68"/>
      <c r="V40" s="72"/>
      <c r="W40" s="71">
        <f ca="1">10^(FORECAST(S40,LOG(OFFSET(P$13:P$29,MATCH(S40,W$13:W$29,1)-1,0,2)),OFFSET(W$13:W$29,MATCH(S40,W$13:W$29,1)-1,0,2)))</f>
        <v>27.058787410977192</v>
      </c>
    </row>
    <row r="41" spans="2:32" s="30" customFormat="1" ht="15" x14ac:dyDescent="0.25">
      <c r="E41" s="70">
        <v>50</v>
      </c>
      <c r="F41" s="71">
        <f t="shared" ref="F41:F43" ca="1" si="4">10^(FORECAST(E41,LOG(OFFSET(B$13:B$29,MATCH(E41,H$13:H$29,1)-1,0,2)),OFFSET(H$13:H$29,MATCH(E41,H$13:H$29,1)-1,0,2)))</f>
        <v>92.292998632083638</v>
      </c>
      <c r="G41" s="68"/>
      <c r="H41" s="68"/>
      <c r="I41" s="68"/>
      <c r="J41" s="68"/>
      <c r="K41" s="68"/>
      <c r="L41" s="70">
        <v>50</v>
      </c>
      <c r="M41" s="71">
        <f t="shared" ref="M41:M43" ca="1" si="5">10^(FORECAST(L41,LOG(OFFSET(I$13:I$29,MATCH(L41,O$13:O$29,1)-1,0,2)),OFFSET(O$13:O$29,MATCH(L41,O$13:O$29,1)-1,0,2)))</f>
        <v>69.694034795085827</v>
      </c>
      <c r="N41" s="68"/>
      <c r="O41" s="68"/>
      <c r="P41" s="68"/>
      <c r="Q41" s="68"/>
      <c r="R41" s="68"/>
      <c r="S41" s="70">
        <v>50</v>
      </c>
      <c r="T41" s="71">
        <f t="shared" ref="T41:T43" ca="1" si="6">10^(FORECAST(S41,LOG(OFFSET(P$13:P$29,MATCH(S41,V$13:V$29,1)-1,0,2)),OFFSET(V$13:V$29,MATCH(S41,V$13:V$29,1)-1,0,2)))</f>
        <v>87.834799454969684</v>
      </c>
      <c r="U41" s="68"/>
      <c r="V41" s="72"/>
      <c r="W41" s="71">
        <f t="shared" ref="W41:W43" ca="1" si="7">10^(FORECAST(S41,LOG(OFFSET(P$13:P$29,MATCH(S41,W$13:W$29,1)-1,0,2)),OFFSET(W$13:W$29,MATCH(S41,W$13:W$29,1)-1,0,2)))</f>
        <v>83.190595294004268</v>
      </c>
    </row>
    <row r="42" spans="2:32" s="30" customFormat="1" ht="15" x14ac:dyDescent="0.25">
      <c r="E42" s="70">
        <v>84</v>
      </c>
      <c r="F42" s="71">
        <f t="shared" ca="1" si="4"/>
        <v>197.72602147145292</v>
      </c>
      <c r="G42" s="68"/>
      <c r="H42" s="68"/>
      <c r="I42" s="68"/>
      <c r="J42" s="68"/>
      <c r="K42" s="68"/>
      <c r="L42" s="70">
        <v>84</v>
      </c>
      <c r="M42" s="71">
        <f t="shared" ca="1" si="5"/>
        <v>190.88292522128745</v>
      </c>
      <c r="N42" s="68"/>
      <c r="O42" s="68"/>
      <c r="P42" s="68"/>
      <c r="Q42" s="68"/>
      <c r="R42" s="68"/>
      <c r="S42" s="70">
        <v>84</v>
      </c>
      <c r="T42" s="71">
        <f t="shared" ca="1" si="6"/>
        <v>157.05345358589707</v>
      </c>
      <c r="U42" s="68"/>
      <c r="V42" s="72"/>
      <c r="W42" s="71">
        <f t="shared" ca="1" si="7"/>
        <v>178.5448001926309</v>
      </c>
    </row>
    <row r="43" spans="2:32" s="30" customFormat="1" ht="15" x14ac:dyDescent="0.25">
      <c r="E43" s="70">
        <v>90</v>
      </c>
      <c r="F43" s="71">
        <f t="shared" ca="1" si="4"/>
        <v>227.64117148736426</v>
      </c>
      <c r="G43" s="68"/>
      <c r="H43" s="68"/>
      <c r="I43" s="68"/>
      <c r="J43" s="68"/>
      <c r="K43" s="68"/>
      <c r="L43" s="70">
        <v>90</v>
      </c>
      <c r="M43" s="71">
        <f t="shared" ca="1" si="5"/>
        <v>270.9674064672588</v>
      </c>
      <c r="N43" s="68"/>
      <c r="O43" s="68"/>
      <c r="P43" s="68"/>
      <c r="Q43" s="68"/>
      <c r="R43" s="68"/>
      <c r="S43" s="70">
        <v>90</v>
      </c>
      <c r="T43" s="71">
        <f t="shared" ca="1" si="6"/>
        <v>180</v>
      </c>
      <c r="U43" s="68"/>
      <c r="V43" s="72"/>
      <c r="W43" s="71">
        <f t="shared" ca="1" si="7"/>
        <v>224.69083098641875</v>
      </c>
    </row>
    <row r="44" spans="2:32" s="30" customFormat="1" ht="15" x14ac:dyDescent="0.25">
      <c r="E44" s="73"/>
      <c r="F44" s="73"/>
      <c r="G44" s="68"/>
      <c r="H44" s="68"/>
      <c r="I44" s="68"/>
      <c r="J44" s="68"/>
      <c r="K44" s="68"/>
      <c r="L44" s="73"/>
      <c r="M44" s="73"/>
      <c r="N44" s="68"/>
      <c r="O44" s="68"/>
      <c r="P44" s="68"/>
      <c r="Q44" s="68"/>
      <c r="R44" s="68"/>
      <c r="S44" s="73"/>
      <c r="T44" s="73"/>
      <c r="U44" s="68"/>
      <c r="V44" s="68"/>
      <c r="W44" s="71"/>
    </row>
    <row r="45" spans="2:32" s="30" customFormat="1" ht="15" x14ac:dyDescent="0.25">
      <c r="E45" s="70" t="s">
        <v>40</v>
      </c>
      <c r="F45" s="71">
        <f ca="1">0.5*(F42/F41+F41/F40)</f>
        <v>3.2668649657693134</v>
      </c>
      <c r="G45" s="68"/>
      <c r="H45" s="68"/>
      <c r="I45" s="68"/>
      <c r="J45" s="68"/>
      <c r="K45" s="68"/>
      <c r="L45" s="70" t="s">
        <v>40</v>
      </c>
      <c r="M45" s="71">
        <f ca="1">0.5*(M42/M41+M41/M40)</f>
        <v>2.7146638289725429</v>
      </c>
      <c r="N45" s="68"/>
      <c r="O45" s="68"/>
      <c r="P45" s="68"/>
      <c r="Q45" s="68"/>
      <c r="R45" s="68"/>
      <c r="S45" s="70" t="s">
        <v>40</v>
      </c>
      <c r="T45" s="71">
        <f ca="1">0.5*(T42/T41+T41/T40)</f>
        <v>2.139066802041043</v>
      </c>
      <c r="U45" s="68"/>
      <c r="V45" s="68"/>
      <c r="W45" s="71">
        <f ca="1">0.5*(W42/W41+W41/W40)</f>
        <v>2.6103264528546752</v>
      </c>
    </row>
    <row r="46" spans="2:32" s="30" customFormat="1" ht="15" x14ac:dyDescent="0.25">
      <c r="E46" s="73" t="s">
        <v>41</v>
      </c>
      <c r="F46" s="71">
        <f>H12</f>
        <v>0</v>
      </c>
      <c r="G46" s="68"/>
      <c r="H46" s="68"/>
      <c r="I46" s="68"/>
      <c r="J46" s="68"/>
      <c r="K46" s="68"/>
      <c r="L46" s="73" t="s">
        <v>41</v>
      </c>
      <c r="M46" s="71">
        <f>O12</f>
        <v>0</v>
      </c>
      <c r="N46" s="68"/>
      <c r="O46" s="68"/>
      <c r="P46" s="68"/>
      <c r="Q46" s="68"/>
      <c r="R46" s="68"/>
      <c r="S46" s="73" t="s">
        <v>41</v>
      </c>
      <c r="T46" s="71">
        <f>V12</f>
        <v>0</v>
      </c>
      <c r="U46" s="68"/>
      <c r="V46" s="68"/>
      <c r="W46" s="71">
        <f>W12</f>
        <v>0</v>
      </c>
    </row>
    <row r="47" spans="2:32" s="30" customFormat="1" x14ac:dyDescent="0.2">
      <c r="H47" s="47"/>
    </row>
    <row r="48" spans="2:32" s="30" customFormat="1" x14ac:dyDescent="0.2">
      <c r="H48" s="47"/>
    </row>
    <row r="49" spans="7:21" s="30" customFormat="1" x14ac:dyDescent="0.2">
      <c r="H49" s="47"/>
    </row>
    <row r="50" spans="7:21" s="30" customFormat="1" x14ac:dyDescent="0.2">
      <c r="H50" s="47"/>
    </row>
    <row r="51" spans="7:21" s="30" customFormat="1" x14ac:dyDescent="0.2">
      <c r="H51" s="47"/>
    </row>
    <row r="52" spans="7:21" s="30" customFormat="1" x14ac:dyDescent="0.2">
      <c r="H52" s="47"/>
    </row>
    <row r="53" spans="7:21" s="30" customFormat="1" x14ac:dyDescent="0.2">
      <c r="G53" s="74"/>
      <c r="H53" s="74"/>
      <c r="I53" s="75"/>
      <c r="J53" s="76"/>
      <c r="K53" s="76"/>
      <c r="L53" s="76"/>
      <c r="M53" s="76"/>
      <c r="N53" s="76"/>
      <c r="O53" s="37"/>
      <c r="P53" s="75"/>
      <c r="Q53" s="76"/>
      <c r="R53" s="76"/>
      <c r="S53" s="76"/>
      <c r="T53" s="76"/>
      <c r="U53" s="77"/>
    </row>
    <row r="54" spans="7:21" s="30" customFormat="1" x14ac:dyDescent="0.2">
      <c r="G54" s="74"/>
      <c r="H54" s="74"/>
      <c r="I54" s="75"/>
      <c r="J54" s="76"/>
      <c r="K54" s="76"/>
      <c r="L54" s="76"/>
      <c r="M54" s="76"/>
      <c r="N54" s="37"/>
      <c r="O54" s="37"/>
      <c r="P54" s="75"/>
      <c r="Q54" s="76"/>
      <c r="R54" s="76"/>
      <c r="S54" s="76"/>
      <c r="T54" s="76"/>
      <c r="U54" s="77"/>
    </row>
    <row r="55" spans="7:21" s="30" customFormat="1" x14ac:dyDescent="0.2">
      <c r="G55" s="74"/>
      <c r="H55" s="74"/>
      <c r="I55" s="54"/>
      <c r="J55" s="76"/>
      <c r="K55" s="76"/>
      <c r="L55" s="76"/>
      <c r="M55" s="76"/>
      <c r="N55" s="37"/>
      <c r="O55" s="37"/>
      <c r="P55" s="54"/>
      <c r="Q55" s="76"/>
      <c r="R55" s="76"/>
      <c r="S55" s="76"/>
      <c r="T55" s="76"/>
      <c r="U55" s="77"/>
    </row>
    <row r="56" spans="7:21" s="30" customFormat="1" x14ac:dyDescent="0.2">
      <c r="G56" s="74"/>
      <c r="H56" s="74"/>
      <c r="I56" s="75"/>
      <c r="J56" s="76"/>
      <c r="K56" s="76"/>
      <c r="L56" s="76"/>
      <c r="M56" s="76"/>
      <c r="N56" s="37"/>
      <c r="O56" s="37"/>
      <c r="P56" s="75"/>
      <c r="Q56" s="76"/>
      <c r="R56" s="76"/>
      <c r="S56" s="76"/>
      <c r="T56" s="76"/>
      <c r="U56" s="77"/>
    </row>
    <row r="57" spans="7:21" s="30" customFormat="1" x14ac:dyDescent="0.2">
      <c r="G57" s="74"/>
      <c r="H57" s="74"/>
      <c r="I57" s="75"/>
      <c r="J57" s="76"/>
      <c r="K57" s="76"/>
      <c r="L57" s="76"/>
      <c r="M57" s="76"/>
      <c r="N57" s="37"/>
      <c r="O57" s="37"/>
      <c r="P57" s="75"/>
      <c r="Q57" s="76"/>
      <c r="R57" s="76"/>
      <c r="S57" s="76"/>
      <c r="T57" s="76"/>
      <c r="U57" s="77"/>
    </row>
    <row r="58" spans="7:21" s="30" customFormat="1" x14ac:dyDescent="0.2">
      <c r="G58" s="74"/>
      <c r="H58" s="74"/>
      <c r="I58" s="75"/>
      <c r="J58" s="76"/>
      <c r="K58" s="76"/>
      <c r="L58" s="76"/>
      <c r="M58" s="76"/>
      <c r="N58" s="37"/>
      <c r="O58" s="37"/>
      <c r="P58" s="75"/>
      <c r="Q58" s="76"/>
      <c r="R58" s="76"/>
      <c r="S58" s="76"/>
      <c r="T58" s="76"/>
      <c r="U58" s="77"/>
    </row>
    <row r="59" spans="7:21" s="30" customFormat="1" x14ac:dyDescent="0.2">
      <c r="G59" s="74"/>
      <c r="H59" s="74"/>
      <c r="I59" s="75"/>
      <c r="J59" s="76"/>
      <c r="K59" s="76"/>
      <c r="L59" s="76"/>
      <c r="M59" s="76"/>
      <c r="N59" s="37"/>
      <c r="O59" s="37"/>
      <c r="P59" s="75"/>
      <c r="Q59" s="76"/>
      <c r="R59" s="76"/>
      <c r="S59" s="76"/>
      <c r="T59" s="76"/>
      <c r="U59" s="77"/>
    </row>
    <row r="60" spans="7:21" s="30" customFormat="1" x14ac:dyDescent="0.2">
      <c r="G60" s="74"/>
      <c r="H60" s="74"/>
      <c r="I60" s="75"/>
      <c r="J60" s="76"/>
      <c r="K60" s="76"/>
      <c r="L60" s="76"/>
      <c r="M60" s="76"/>
      <c r="N60" s="37"/>
      <c r="O60" s="37"/>
      <c r="P60" s="75"/>
      <c r="Q60" s="76"/>
      <c r="R60" s="76"/>
      <c r="S60" s="76"/>
      <c r="T60" s="76"/>
      <c r="U60" s="77"/>
    </row>
    <row r="61" spans="7:21" s="30" customFormat="1" x14ac:dyDescent="0.2">
      <c r="G61" s="74"/>
      <c r="H61" s="74"/>
      <c r="I61" s="75"/>
      <c r="J61" s="76"/>
      <c r="K61" s="76"/>
      <c r="L61" s="76"/>
      <c r="M61" s="76"/>
      <c r="N61" s="37"/>
      <c r="O61" s="37"/>
      <c r="P61" s="75"/>
      <c r="Q61" s="76"/>
      <c r="R61" s="76"/>
      <c r="S61" s="76"/>
      <c r="T61" s="76"/>
      <c r="U61" s="77"/>
    </row>
    <row r="62" spans="7:21" s="30" customFormat="1" x14ac:dyDescent="0.2">
      <c r="G62" s="74"/>
      <c r="H62" s="74"/>
      <c r="I62" s="75"/>
      <c r="J62" s="76"/>
      <c r="K62" s="76"/>
      <c r="L62" s="76"/>
      <c r="M62" s="76"/>
      <c r="N62" s="37"/>
      <c r="O62" s="37"/>
      <c r="P62" s="78"/>
      <c r="Q62" s="76"/>
      <c r="R62" s="76"/>
      <c r="S62" s="76"/>
      <c r="T62" s="76"/>
      <c r="U62" s="77"/>
    </row>
    <row r="63" spans="7:21" s="30" customFormat="1" x14ac:dyDescent="0.2">
      <c r="G63" s="74"/>
      <c r="H63" s="74"/>
      <c r="I63" s="75"/>
      <c r="J63" s="76"/>
      <c r="K63" s="76"/>
      <c r="L63" s="76"/>
      <c r="M63" s="76"/>
      <c r="N63" s="79"/>
      <c r="O63" s="80"/>
      <c r="P63" s="78"/>
      <c r="Q63" s="76"/>
      <c r="R63" s="76"/>
      <c r="S63" s="76"/>
      <c r="T63" s="76"/>
      <c r="U63" s="77"/>
    </row>
    <row r="64" spans="7:21" s="30" customFormat="1" x14ac:dyDescent="0.2">
      <c r="G64" s="74"/>
      <c r="H64" s="74"/>
      <c r="I64" s="78"/>
      <c r="J64" s="76"/>
      <c r="K64" s="76"/>
      <c r="L64" s="76"/>
      <c r="M64" s="76"/>
      <c r="N64" s="81"/>
      <c r="O64" s="80"/>
      <c r="P64" s="78"/>
      <c r="Q64" s="76"/>
      <c r="R64" s="76"/>
      <c r="S64" s="76"/>
      <c r="T64" s="76"/>
      <c r="U64" s="82"/>
    </row>
    <row r="65" spans="7:21" s="30" customFormat="1" x14ac:dyDescent="0.2">
      <c r="G65" s="74"/>
      <c r="H65" s="74"/>
      <c r="I65" s="75"/>
      <c r="J65" s="76"/>
      <c r="K65" s="76"/>
      <c r="L65" s="76"/>
      <c r="M65" s="76"/>
      <c r="N65" s="76"/>
      <c r="O65" s="80"/>
      <c r="P65" s="75"/>
      <c r="Q65" s="76"/>
      <c r="R65" s="76"/>
      <c r="S65" s="76"/>
      <c r="T65" s="76"/>
      <c r="U65" s="82"/>
    </row>
    <row r="66" spans="7:21" s="30" customFormat="1" x14ac:dyDescent="0.2">
      <c r="G66" s="74"/>
      <c r="H66" s="74"/>
      <c r="I66" s="54"/>
      <c r="J66" s="76"/>
      <c r="K66" s="76"/>
      <c r="L66" s="76"/>
      <c r="M66" s="76"/>
      <c r="N66" s="76"/>
      <c r="O66" s="80"/>
      <c r="P66" s="54"/>
      <c r="Q66" s="76"/>
      <c r="R66" s="76"/>
      <c r="S66" s="76"/>
      <c r="T66" s="76"/>
      <c r="U66" s="82"/>
    </row>
    <row r="67" spans="7:21" s="30" customFormat="1" x14ac:dyDescent="0.2">
      <c r="G67" s="74"/>
      <c r="H67" s="74"/>
      <c r="I67" s="54"/>
      <c r="J67" s="76"/>
      <c r="K67" s="76"/>
      <c r="L67" s="76"/>
      <c r="M67" s="76"/>
      <c r="N67" s="37"/>
      <c r="O67" s="80"/>
      <c r="P67" s="54"/>
      <c r="Q67" s="76"/>
      <c r="R67" s="76"/>
      <c r="S67" s="76"/>
      <c r="T67" s="76"/>
      <c r="U67" s="82"/>
    </row>
    <row r="68" spans="7:21" s="30" customFormat="1" x14ac:dyDescent="0.2">
      <c r="G68" s="74"/>
      <c r="H68" s="74"/>
      <c r="I68" s="54"/>
      <c r="J68" s="76"/>
      <c r="K68" s="76"/>
      <c r="L68" s="76"/>
      <c r="M68" s="76"/>
      <c r="N68" s="37"/>
      <c r="O68" s="80"/>
      <c r="P68" s="54"/>
      <c r="Q68" s="76"/>
      <c r="R68" s="76"/>
      <c r="S68" s="76"/>
      <c r="T68" s="76"/>
      <c r="U68" s="82"/>
    </row>
    <row r="69" spans="7:21" s="30" customFormat="1" x14ac:dyDescent="0.2">
      <c r="G69" s="74"/>
      <c r="H69" s="74"/>
      <c r="I69" s="54"/>
      <c r="J69" s="76"/>
      <c r="K69" s="76"/>
      <c r="L69" s="76"/>
      <c r="M69" s="76"/>
      <c r="N69" s="37"/>
      <c r="O69" s="80"/>
      <c r="P69" s="54"/>
      <c r="Q69" s="76"/>
      <c r="R69" s="76"/>
      <c r="S69" s="76"/>
      <c r="T69" s="76"/>
      <c r="U69" s="82"/>
    </row>
    <row r="70" spans="7:21" s="30" customFormat="1" x14ac:dyDescent="0.2">
      <c r="H70" s="47"/>
    </row>
    <row r="71" spans="7:21" s="30" customFormat="1" x14ac:dyDescent="0.2">
      <c r="H71" s="47"/>
    </row>
    <row r="72" spans="7:21" s="30" customFormat="1" x14ac:dyDescent="0.2">
      <c r="H72" s="47"/>
    </row>
    <row r="73" spans="7:21" s="30" customFormat="1" x14ac:dyDescent="0.2">
      <c r="H73" s="47"/>
    </row>
    <row r="74" spans="7:21" s="30" customFormat="1" x14ac:dyDescent="0.2">
      <c r="H74" s="47"/>
    </row>
    <row r="75" spans="7:21" s="30" customFormat="1" x14ac:dyDescent="0.2">
      <c r="H75" s="47"/>
    </row>
    <row r="76" spans="7:21" s="30" customFormat="1" x14ac:dyDescent="0.2">
      <c r="H76" s="47"/>
    </row>
    <row r="77" spans="7:21" s="30" customFormat="1" x14ac:dyDescent="0.2">
      <c r="H77" s="47"/>
    </row>
    <row r="78" spans="7:21" s="30" customFormat="1" x14ac:dyDescent="0.2">
      <c r="H78" s="47"/>
    </row>
    <row r="79" spans="7:21" s="30" customFormat="1" x14ac:dyDescent="0.2">
      <c r="H79" s="47"/>
    </row>
    <row r="80" spans="7:21" s="30" customFormat="1" x14ac:dyDescent="0.2">
      <c r="H80" s="47"/>
    </row>
    <row r="81" spans="8:8" s="30" customFormat="1" x14ac:dyDescent="0.2">
      <c r="H81" s="47"/>
    </row>
    <row r="82" spans="8:8" s="30" customFormat="1" x14ac:dyDescent="0.2">
      <c r="H82" s="47"/>
    </row>
    <row r="83" spans="8:8" s="30" customFormat="1" x14ac:dyDescent="0.2">
      <c r="H83" s="47"/>
    </row>
    <row r="84" spans="8:8" s="30" customFormat="1" x14ac:dyDescent="0.2">
      <c r="H84" s="47"/>
    </row>
    <row r="85" spans="8:8" s="30" customFormat="1" x14ac:dyDescent="0.2">
      <c r="H85" s="47"/>
    </row>
    <row r="86" spans="8:8" s="30" customFormat="1" x14ac:dyDescent="0.2">
      <c r="H86" s="47"/>
    </row>
    <row r="87" spans="8:8" s="30" customFormat="1" x14ac:dyDescent="0.2">
      <c r="H87" s="47"/>
    </row>
    <row r="88" spans="8:8" s="30" customFormat="1" x14ac:dyDescent="0.2">
      <c r="H88" s="47"/>
    </row>
    <row r="89" spans="8:8" s="30" customFormat="1" x14ac:dyDescent="0.2">
      <c r="H89" s="47"/>
    </row>
    <row r="90" spans="8:8" s="30" customFormat="1" x14ac:dyDescent="0.2">
      <c r="H90" s="47"/>
    </row>
    <row r="91" spans="8:8" s="30" customFormat="1" x14ac:dyDescent="0.2">
      <c r="H91" s="47"/>
    </row>
    <row r="92" spans="8:8" s="30" customFormat="1" x14ac:dyDescent="0.2">
      <c r="H92" s="47"/>
    </row>
    <row r="93" spans="8:8" s="30" customFormat="1" x14ac:dyDescent="0.2">
      <c r="H93" s="47"/>
    </row>
    <row r="94" spans="8:8" s="30" customFormat="1" x14ac:dyDescent="0.2">
      <c r="H94" s="47"/>
    </row>
    <row r="95" spans="8:8" s="30" customFormat="1" x14ac:dyDescent="0.2">
      <c r="H95" s="47"/>
    </row>
    <row r="96" spans="8:8" s="30" customFormat="1" x14ac:dyDescent="0.2">
      <c r="H96" s="47"/>
    </row>
    <row r="97" spans="8:33" s="30" customFormat="1" x14ac:dyDescent="0.2">
      <c r="H97" s="47"/>
    </row>
    <row r="98" spans="8:33" x14ac:dyDescent="0.2">
      <c r="X98" s="30"/>
      <c r="Y98" s="30"/>
      <c r="Z98" s="30"/>
      <c r="AA98" s="30"/>
      <c r="AB98" s="30"/>
      <c r="AC98" s="30"/>
      <c r="AD98" s="30"/>
      <c r="AE98" s="30"/>
      <c r="AF98" s="30"/>
      <c r="AG98" s="30"/>
    </row>
    <row r="99" spans="8:33" x14ac:dyDescent="0.2">
      <c r="X99" s="30"/>
      <c r="Y99" s="30"/>
      <c r="Z99" s="30"/>
      <c r="AA99" s="30"/>
      <c r="AB99" s="30"/>
      <c r="AC99" s="30"/>
      <c r="AD99" s="30"/>
      <c r="AE99" s="30"/>
      <c r="AF99" s="30"/>
      <c r="AG99" s="30"/>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D13" sqref="D13"/>
    </sheetView>
  </sheetViews>
  <sheetFormatPr defaultRowHeight="15" x14ac:dyDescent="0.25"/>
  <sheetData>
    <row r="6" spans="3:8" x14ac:dyDescent="0.3">
      <c r="C6" s="73"/>
      <c r="D6" s="173" t="s">
        <v>42</v>
      </c>
      <c r="E6" s="173"/>
      <c r="F6" s="173"/>
      <c r="G6" s="173"/>
      <c r="H6" s="83" t="s">
        <v>43</v>
      </c>
    </row>
    <row r="7" spans="3:8" x14ac:dyDescent="0.3">
      <c r="C7" s="73"/>
      <c r="D7" s="70" t="s">
        <v>21</v>
      </c>
      <c r="E7" s="70" t="s">
        <v>24</v>
      </c>
      <c r="F7" s="70" t="s">
        <v>25</v>
      </c>
      <c r="G7" s="70" t="s">
        <v>44</v>
      </c>
      <c r="H7" s="83" t="s">
        <v>45</v>
      </c>
    </row>
    <row r="8" spans="3:8" x14ac:dyDescent="0.3">
      <c r="C8" s="73" t="s">
        <v>46</v>
      </c>
      <c r="D8" s="71">
        <f ca="1">+Surface!F40</f>
        <v>21.016965485301043</v>
      </c>
      <c r="E8" s="71">
        <f ca="1">+Surface!M40</f>
        <v>25.904159302599343</v>
      </c>
      <c r="F8" s="71">
        <f ca="1">+Surface!T40</f>
        <v>35.273906539151653</v>
      </c>
      <c r="G8" s="71">
        <f ca="1">+Surface!W40</f>
        <v>27.058787410977192</v>
      </c>
      <c r="H8" s="71">
        <f ca="1">+SubS!AE30</f>
        <v>2.3162047986821537</v>
      </c>
    </row>
    <row r="9" spans="3:8" x14ac:dyDescent="0.3">
      <c r="C9" s="73" t="s">
        <v>47</v>
      </c>
      <c r="D9" s="71">
        <f ca="1">+Surface!F41</f>
        <v>92.292998632083638</v>
      </c>
      <c r="E9" s="71">
        <f ca="1">+Surface!M41</f>
        <v>69.694034795085827</v>
      </c>
      <c r="F9" s="71">
        <f ca="1">+Surface!T41</f>
        <v>87.834799454969684</v>
      </c>
      <c r="G9" s="71">
        <f ca="1">+Surface!W41</f>
        <v>83.190595294004268</v>
      </c>
      <c r="H9" s="71">
        <f ca="1">+SubS!AE31</f>
        <v>23.732235242295438</v>
      </c>
    </row>
    <row r="10" spans="3:8" x14ac:dyDescent="0.3">
      <c r="C10" s="73" t="s">
        <v>48</v>
      </c>
      <c r="D10" s="71">
        <f ca="1">+Surface!F42</f>
        <v>197.72602147145292</v>
      </c>
      <c r="E10" s="71">
        <f ca="1">+Surface!M42</f>
        <v>190.88292522128745</v>
      </c>
      <c r="F10" s="71">
        <f ca="1">+Surface!T42</f>
        <v>157.05345358589707</v>
      </c>
      <c r="G10" s="71">
        <f ca="1">+Surface!W42</f>
        <v>178.5448001926309</v>
      </c>
      <c r="H10" s="71">
        <f ca="1">+SubS!AE32</f>
        <v>58.869068690823973</v>
      </c>
    </row>
    <row r="11" spans="3:8" x14ac:dyDescent="0.3">
      <c r="C11" s="73" t="s">
        <v>49</v>
      </c>
      <c r="D11" s="71">
        <f ca="1">+Surface!F43</f>
        <v>227.64117148736426</v>
      </c>
      <c r="E11" s="71">
        <f ca="1">+Surface!M43</f>
        <v>270.9674064672588</v>
      </c>
      <c r="F11" s="71">
        <f ca="1">+Surface!T43</f>
        <v>180</v>
      </c>
      <c r="G11" s="71">
        <f ca="1">+Surface!W43</f>
        <v>224.69083098641875</v>
      </c>
      <c r="H11" s="71">
        <f ca="1">+SubS!AE33</f>
        <v>77.02945712407103</v>
      </c>
    </row>
    <row r="12" spans="3:8" x14ac:dyDescent="0.3">
      <c r="C12" s="73"/>
      <c r="D12" s="71"/>
      <c r="E12" s="71"/>
      <c r="F12" s="71"/>
      <c r="G12" s="71"/>
      <c r="H12" s="71"/>
    </row>
    <row r="13" spans="3:8" x14ac:dyDescent="0.3">
      <c r="C13" s="73" t="s">
        <v>50</v>
      </c>
      <c r="D13" s="71">
        <f ca="1">+Surface!F45</f>
        <v>3.2668649657693134</v>
      </c>
      <c r="E13" s="71">
        <f ca="1">+Surface!M45</f>
        <v>2.7146638289725429</v>
      </c>
      <c r="F13" s="71">
        <f ca="1">+Surface!T45</f>
        <v>2.139066802041043</v>
      </c>
      <c r="G13" s="71">
        <f ca="1">+Surface!W45</f>
        <v>2.6103264528546752</v>
      </c>
      <c r="H13" s="71">
        <f ca="1">+SubS!AE35</f>
        <v>6.3633630657703932</v>
      </c>
    </row>
    <row r="14" spans="3:8" x14ac:dyDescent="0.3">
      <c r="C14" s="73" t="s">
        <v>51</v>
      </c>
      <c r="D14" s="71">
        <f>+Surface!F46</f>
        <v>0</v>
      </c>
      <c r="E14" s="71">
        <f>+Surface!M46</f>
        <v>0</v>
      </c>
      <c r="F14" s="71">
        <f>+Surface!T46</f>
        <v>0</v>
      </c>
      <c r="G14" s="71">
        <f>+Surface!W46</f>
        <v>0</v>
      </c>
      <c r="H14" s="71"/>
    </row>
    <row r="15" spans="3:8" x14ac:dyDescent="0.3">
      <c r="C15" s="73"/>
      <c r="D15" s="73"/>
      <c r="E15" s="73"/>
      <c r="F15" s="73"/>
      <c r="G15" s="73"/>
      <c r="H15" s="71"/>
    </row>
    <row r="16" spans="3:8" x14ac:dyDescent="0.3">
      <c r="C16" s="73" t="s">
        <v>52</v>
      </c>
      <c r="D16" s="73"/>
      <c r="E16" s="73"/>
      <c r="F16" s="73"/>
      <c r="G16" s="73"/>
      <c r="H16" s="71">
        <f>+SubS!AE36</f>
        <v>85.418707709666862</v>
      </c>
    </row>
    <row r="17" spans="3:8" x14ac:dyDescent="0.3">
      <c r="C17" s="73" t="s">
        <v>53</v>
      </c>
      <c r="D17" s="73"/>
      <c r="E17" s="73"/>
      <c r="F17" s="73"/>
      <c r="G17" s="73"/>
      <c r="H17" s="71">
        <f>+SubS!AE37</f>
        <v>14.147794411431345</v>
      </c>
    </row>
    <row r="18" spans="3:8" x14ac:dyDescent="0.3">
      <c r="C18" s="73" t="s">
        <v>54</v>
      </c>
      <c r="D18" s="73"/>
      <c r="E18" s="73"/>
      <c r="F18" s="73"/>
      <c r="G18" s="73"/>
      <c r="H18" s="71">
        <f>+SubS!AE38</f>
        <v>0.4334978789017962</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143" t="s">
        <v>157</v>
      </c>
    </row>
    <row r="2" spans="1:1" x14ac:dyDescent="0.25">
      <c r="A2" s="143"/>
    </row>
    <row r="3" spans="1:1" x14ac:dyDescent="0.25">
      <c r="A3" s="143" t="s">
        <v>160</v>
      </c>
    </row>
    <row r="4" spans="1:1" x14ac:dyDescent="0.25">
      <c r="A4" s="143"/>
    </row>
    <row r="5" spans="1:1" x14ac:dyDescent="0.25">
      <c r="A5" s="143" t="s">
        <v>161</v>
      </c>
    </row>
    <row r="6" spans="1:1" x14ac:dyDescent="0.25">
      <c r="A6" s="143"/>
    </row>
    <row r="7" spans="1:1" x14ac:dyDescent="0.25">
      <c r="A7" s="143" t="s">
        <v>158</v>
      </c>
    </row>
    <row r="8" spans="1:1" x14ac:dyDescent="0.25">
      <c r="A8" s="143"/>
    </row>
    <row r="9" spans="1:1" x14ac:dyDescent="0.25">
      <c r="A9" s="143"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2013-10-01T21:48:05Z</dcterms:created>
  <dcterms:modified xsi:type="dcterms:W3CDTF">2014-01-22T01:22:57Z</dcterms:modified>
</cp:coreProperties>
</file>