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24030" windowHeight="4545" activeTab="4"/>
  </bookViews>
  <sheets>
    <sheet name="SubS" sheetId="1" r:id="rId1"/>
    <sheet name="Surface" sheetId="2" r:id="rId2"/>
    <sheet name="Dist Chart" sheetId="4" r:id="rId3"/>
    <sheet name="Summary" sheetId="3" r:id="rId4"/>
    <sheet name="readme" sheetId="5" r:id="rId5"/>
  </sheets>
  <calcPr calcId="145621"/>
</workbook>
</file>

<file path=xl/calcChain.xml><?xml version="1.0" encoding="utf-8"?>
<calcChain xmlns="http://schemas.openxmlformats.org/spreadsheetml/2006/main">
  <c r="D14" i="3" l="1"/>
  <c r="E14" i="3"/>
  <c r="F14" i="3"/>
  <c r="G14" i="3"/>
  <c r="H18" i="3" l="1"/>
  <c r="H17" i="3"/>
  <c r="H16" i="3"/>
  <c r="V14" i="2"/>
  <c r="O14" i="2"/>
  <c r="O15" i="2" s="1"/>
  <c r="O16" i="2" s="1"/>
  <c r="O17" i="2" s="1"/>
  <c r="O18" i="2" s="1"/>
  <c r="O19" i="2" s="1"/>
  <c r="O20" i="2" s="1"/>
  <c r="H14" i="2"/>
  <c r="H15" i="2" s="1"/>
  <c r="H16" i="2" s="1"/>
  <c r="H17" i="2" s="1"/>
  <c r="H18" i="2" s="1"/>
  <c r="H19" i="2" s="1"/>
  <c r="H20" i="2" s="1"/>
  <c r="W13" i="2"/>
  <c r="V12" i="2"/>
  <c r="T47" i="2" s="1"/>
  <c r="O12" i="2"/>
  <c r="M47" i="2" s="1"/>
  <c r="H12" i="2"/>
  <c r="F47" i="2" s="1"/>
  <c r="AE26" i="1"/>
  <c r="AE17" i="1"/>
  <c r="AF17" i="1" s="1"/>
  <c r="AF16" i="1"/>
  <c r="AE16" i="1"/>
  <c r="AE15" i="1"/>
  <c r="AF15" i="1" s="1"/>
  <c r="AF14" i="1"/>
  <c r="AE14" i="1"/>
  <c r="AE13" i="1"/>
  <c r="AF13" i="1" s="1"/>
  <c r="AF12" i="1"/>
  <c r="AE12" i="1"/>
  <c r="AE11" i="1"/>
  <c r="AF11" i="1" s="1"/>
  <c r="AF10" i="1"/>
  <c r="AE10" i="1"/>
  <c r="AE9" i="1"/>
  <c r="AF9" i="1" s="1"/>
  <c r="AF8" i="1"/>
  <c r="AE8" i="1"/>
  <c r="AH3" i="1"/>
  <c r="AF26" i="1" s="1"/>
  <c r="AF2" i="1"/>
  <c r="H42" i="1"/>
  <c r="H41" i="1"/>
  <c r="H40" i="1"/>
  <c r="H39" i="1"/>
  <c r="H38" i="1"/>
  <c r="H37" i="1"/>
  <c r="H36" i="1"/>
  <c r="H35" i="1"/>
  <c r="H34" i="1"/>
  <c r="H33" i="1"/>
  <c r="H32" i="1"/>
  <c r="H31" i="1"/>
  <c r="I31" i="1" s="1"/>
  <c r="I32" i="1" s="1"/>
  <c r="I30" i="1"/>
  <c r="H30" i="1"/>
  <c r="G41" i="1"/>
  <c r="D41" i="1"/>
  <c r="E20" i="1"/>
  <c r="E19" i="1"/>
  <c r="E18" i="1"/>
  <c r="E17" i="1"/>
  <c r="E16" i="1"/>
  <c r="E15" i="1"/>
  <c r="E14" i="1"/>
  <c r="E24" i="1" s="1"/>
  <c r="W14" i="2" l="1"/>
  <c r="O21" i="2"/>
  <c r="O22" i="2" s="1"/>
  <c r="O23" i="2" s="1"/>
  <c r="O24" i="2" s="1"/>
  <c r="O25" i="2" s="1"/>
  <c r="O26" i="2" s="1"/>
  <c r="O27" i="2" s="1"/>
  <c r="O28" i="2" s="1"/>
  <c r="F40" i="2"/>
  <c r="D8" i="3" s="1"/>
  <c r="H21" i="2"/>
  <c r="H22" i="2" s="1"/>
  <c r="H23" i="2" s="1"/>
  <c r="H24" i="2" s="1"/>
  <c r="H25" i="2" s="1"/>
  <c r="H26" i="2" s="1"/>
  <c r="W47" i="2"/>
  <c r="V15" i="2"/>
  <c r="AF4" i="1"/>
  <c r="AF27" i="1"/>
  <c r="AE27" i="1"/>
  <c r="AG8" i="1"/>
  <c r="I33" i="1"/>
  <c r="I34" i="1" s="1"/>
  <c r="I35" i="1" s="1"/>
  <c r="I36" i="1" s="1"/>
  <c r="I37" i="1" s="1"/>
  <c r="I38" i="1" s="1"/>
  <c r="I39" i="1" s="1"/>
  <c r="I40" i="1" s="1"/>
  <c r="I41" i="1" s="1"/>
  <c r="M42" i="2" l="1"/>
  <c r="E10" i="3" s="1"/>
  <c r="F43" i="2"/>
  <c r="D11" i="3" s="1"/>
  <c r="W15" i="2"/>
  <c r="V16" i="2"/>
  <c r="F41" i="2"/>
  <c r="D9" i="3" s="1"/>
  <c r="M40" i="2"/>
  <c r="E8" i="3" s="1"/>
  <c r="F42" i="2"/>
  <c r="D10" i="3" s="1"/>
  <c r="M41" i="2"/>
  <c r="E9" i="3" s="1"/>
  <c r="H27" i="2"/>
  <c r="M43" i="2"/>
  <c r="E11" i="3" s="1"/>
  <c r="AH8" i="1"/>
  <c r="AK8" i="1" s="1"/>
  <c r="AG9" i="1"/>
  <c r="M45" i="2" l="1"/>
  <c r="E13" i="3" s="1"/>
  <c r="F45" i="2"/>
  <c r="D13" i="3" s="1"/>
  <c r="W16" i="2"/>
  <c r="V17" i="2"/>
  <c r="H28" i="2"/>
  <c r="AH9" i="1"/>
  <c r="AK9" i="1" s="1"/>
  <c r="AG10" i="1"/>
  <c r="W17" i="2" l="1"/>
  <c r="V18" i="2"/>
  <c r="AH10" i="1"/>
  <c r="AK10" i="1" s="1"/>
  <c r="AG11" i="1"/>
  <c r="W18" i="2" l="1"/>
  <c r="V19" i="2"/>
  <c r="AH11" i="1"/>
  <c r="AK11" i="1" s="1"/>
  <c r="AG12" i="1"/>
  <c r="W19" i="2" l="1"/>
  <c r="V20" i="2"/>
  <c r="AH12" i="1"/>
  <c r="AK12" i="1" s="1"/>
  <c r="AG13" i="1"/>
  <c r="W20" i="2" l="1"/>
  <c r="T40" i="2"/>
  <c r="F8" i="3" s="1"/>
  <c r="V21" i="2"/>
  <c r="AH13" i="1"/>
  <c r="AK13" i="1" s="1"/>
  <c r="AG14" i="1"/>
  <c r="W21" i="2" l="1"/>
  <c r="V22" i="2"/>
  <c r="W40" i="2"/>
  <c r="G8" i="3" s="1"/>
  <c r="AE33" i="1"/>
  <c r="H11" i="3" s="1"/>
  <c r="AH14" i="1"/>
  <c r="AK14" i="1" s="1"/>
  <c r="AE32" i="1" s="1"/>
  <c r="H10" i="3" s="1"/>
  <c r="AG15" i="1"/>
  <c r="W22" i="2" l="1"/>
  <c r="V23" i="2"/>
  <c r="AH15" i="1"/>
  <c r="AK15" i="1" s="1"/>
  <c r="AG16" i="1"/>
  <c r="W23" i="2" l="1"/>
  <c r="V24" i="2"/>
  <c r="AH16" i="1"/>
  <c r="AK16" i="1" s="1"/>
  <c r="AG17" i="1"/>
  <c r="AH17" i="1" s="1"/>
  <c r="W24" i="2" l="1"/>
  <c r="V25" i="2"/>
  <c r="T42" i="2"/>
  <c r="F10" i="3" s="1"/>
  <c r="T41" i="2"/>
  <c r="F9" i="3" s="1"/>
  <c r="AK17" i="1"/>
  <c r="AJ25" i="1"/>
  <c r="AK25" i="1" s="1"/>
  <c r="AJ23" i="1"/>
  <c r="AK23" i="1" s="1"/>
  <c r="AJ21" i="1"/>
  <c r="AK21" i="1" s="1"/>
  <c r="AJ19" i="1"/>
  <c r="AK19" i="1" s="1"/>
  <c r="AJ17" i="1"/>
  <c r="AJ24" i="1"/>
  <c r="AK24" i="1" s="1"/>
  <c r="AJ22" i="1"/>
  <c r="AK22" i="1" s="1"/>
  <c r="AJ20" i="1"/>
  <c r="AK20" i="1" s="1"/>
  <c r="AJ18" i="1"/>
  <c r="AK18" i="1" s="1"/>
  <c r="T45" i="2" l="1"/>
  <c r="F13" i="3" s="1"/>
  <c r="W25" i="2"/>
  <c r="V26" i="2"/>
  <c r="W41" i="2"/>
  <c r="G9" i="3" s="1"/>
  <c r="W42" i="2"/>
  <c r="G10" i="3" s="1"/>
  <c r="AE38" i="1"/>
  <c r="AE30" i="1"/>
  <c r="H8" i="3" s="1"/>
  <c r="AE31" i="1"/>
  <c r="H9" i="3" s="1"/>
  <c r="AE37" i="1"/>
  <c r="AE36" i="1"/>
  <c r="V27" i="2" l="1"/>
  <c r="W26" i="2"/>
  <c r="W43" i="2" s="1"/>
  <c r="G11" i="3" s="1"/>
  <c r="T43" i="2"/>
  <c r="F11" i="3" s="1"/>
  <c r="W45" i="2"/>
  <c r="G13" i="3" s="1"/>
  <c r="AE35" i="1"/>
  <c r="H13" i="3" s="1"/>
  <c r="V28" i="2" l="1"/>
  <c r="W28" i="2" s="1"/>
  <c r="W27" i="2"/>
</calcChain>
</file>

<file path=xl/sharedStrings.xml><?xml version="1.0" encoding="utf-8"?>
<sst xmlns="http://schemas.openxmlformats.org/spreadsheetml/2006/main" count="206" uniqueCount="151">
  <si>
    <t>Pebble Count Data Sheet</t>
  </si>
  <si>
    <t>River / Tributary:</t>
  </si>
  <si>
    <t>Talkeetna River</t>
  </si>
  <si>
    <t>Crew:</t>
  </si>
  <si>
    <t>KD, SB</t>
  </si>
  <si>
    <t>Talkeetna</t>
  </si>
  <si>
    <t xml:space="preserve">  Crew:</t>
  </si>
  <si>
    <t>KD, SD</t>
  </si>
  <si>
    <t xml:space="preserve">Site: </t>
  </si>
  <si>
    <t>TK 3</t>
  </si>
  <si>
    <t xml:space="preserve">PRM: </t>
  </si>
  <si>
    <t xml:space="preserve">  PRM: </t>
  </si>
  <si>
    <t>Date / Time:</t>
  </si>
  <si>
    <t>Length &amp; Interval:</t>
  </si>
  <si>
    <t>100' tape, 1' interval</t>
  </si>
  <si>
    <t>Field Book #</t>
  </si>
  <si>
    <t>RAV Susitna-01</t>
  </si>
  <si>
    <t>Comments:</t>
  </si>
  <si>
    <t>Side bar river left</t>
  </si>
  <si>
    <t>Waypoint(s):</t>
  </si>
  <si>
    <t>GPS 1</t>
  </si>
  <si>
    <t>WT ~10" below surface</t>
  </si>
  <si>
    <t>Additional Comments</t>
  </si>
  <si>
    <t>Photo(s) #</t>
  </si>
  <si>
    <t>Next Page</t>
  </si>
  <si>
    <t>Size (mm)</t>
  </si>
  <si>
    <t>Left</t>
  </si>
  <si>
    <t>Sum</t>
  </si>
  <si>
    <t xml:space="preserve">Cum % </t>
  </si>
  <si>
    <t>Center</t>
  </si>
  <si>
    <t>Right</t>
  </si>
  <si>
    <t>Cum Ave</t>
  </si>
  <si>
    <t>&lt; 2</t>
  </si>
  <si>
    <t>Photo Log</t>
  </si>
  <si>
    <t>Photo #</t>
  </si>
  <si>
    <t>Description</t>
  </si>
  <si>
    <t>Sample location</t>
  </si>
  <si>
    <t>View U/S</t>
  </si>
  <si>
    <t>View U//S- Side channel river left</t>
  </si>
  <si>
    <t>View D/S</t>
  </si>
  <si>
    <t>Sample hole</t>
  </si>
  <si>
    <t>LEFT  COUNT</t>
  </si>
  <si>
    <t>CENTER  COUNT</t>
  </si>
  <si>
    <t>RIGHT  COUNT</t>
  </si>
  <si>
    <t>QC1______________</t>
  </si>
  <si>
    <t>RAV</t>
  </si>
  <si>
    <t>Photo Backup_____________</t>
  </si>
  <si>
    <t>QC1_______RAV_______</t>
  </si>
  <si>
    <t>Page ___2__ of ___2___</t>
  </si>
  <si>
    <t>Results Analysis</t>
  </si>
  <si>
    <t>Field Sieve Data Sheet</t>
  </si>
  <si>
    <t>Wet -16 mm Weight</t>
  </si>
  <si>
    <t>lbs</t>
  </si>
  <si>
    <t>River:</t>
  </si>
  <si>
    <t>BT, KD, RV, MP, AK, BG/JB</t>
  </si>
  <si>
    <t>Dry -16 mm Weight</t>
  </si>
  <si>
    <t>g  =</t>
  </si>
  <si>
    <t xml:space="preserve">  PRM:</t>
  </si>
  <si>
    <t>% Moisture</t>
  </si>
  <si>
    <t>RAV Susitna--01</t>
  </si>
  <si>
    <t xml:space="preserve">  Comments:</t>
  </si>
  <si>
    <t>Wt ~ 10" from surface</t>
  </si>
  <si>
    <t>Sample Location:</t>
  </si>
  <si>
    <t>TK3- Side bar-river left</t>
  </si>
  <si>
    <t>Field Sieve Results</t>
  </si>
  <si>
    <t>Surface/Sub     Subsurface       Bank      Trib Fan      Trib Chan</t>
  </si>
  <si>
    <t>Raw</t>
  </si>
  <si>
    <t>Adjusted for Moisture</t>
  </si>
  <si>
    <t>Cumulative Weight</t>
  </si>
  <si>
    <t>% Finer Field</t>
  </si>
  <si>
    <t>%Finer Lab</t>
  </si>
  <si>
    <t>Adjusted % Finer Lab</t>
  </si>
  <si>
    <t>Compiled Resuts</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</si>
  <si>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</si>
  <si>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</si>
  <si>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</si>
  <si>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</si>
  <si>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</si>
  <si>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</si>
  <si>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</si>
  <si>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</si>
  <si>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</si>
  <si>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</si>
  <si>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</si>
  <si>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</si>
  <si>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</si>
  <si>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410.0</t>
  </si>
  <si>
    <t xml:space="preserve">  </t>
  </si>
  <si>
    <t>Number</t>
  </si>
  <si>
    <t>View U/S-side chan. R left above bar</t>
  </si>
  <si>
    <t>Totals</t>
  </si>
  <si>
    <t>Additional Photos in Field Book #___________</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</si>
  <si>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</si>
  <si>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</si>
  <si>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</si>
  <si>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</si>
  <si>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</si>
  <si>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</si>
  <si>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</si>
  <si>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</si>
  <si>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</si>
  <si>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</si>
  <si>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</si>
  <si>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</si>
  <si>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</si>
  <si>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</si>
  <si>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</si>
  <si>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</si>
  <si>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</si>
  <si>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</si>
  <si>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</si>
  <si>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</si>
  <si>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</si>
  <si>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</si>
  <si>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</si>
  <si>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</si>
  <si>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 Larger samples sorted by size using gravelometer</t>
  </si>
  <si>
    <t>Total Sample Weight - Total Retained Weight</t>
  </si>
  <si>
    <t>410.0-408.3</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</si>
  <si>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</si>
  <si>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</si>
  <si>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</si>
  <si>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</si>
  <si>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</si>
  <si>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</si>
  <si>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1 of 1</t>
  </si>
  <si>
    <t>D%</t>
  </si>
  <si>
    <t>Gr</t>
  </si>
  <si>
    <t>%Gravel</t>
  </si>
  <si>
    <t>%Sand</t>
  </si>
  <si>
    <t>%Silt/Clay</t>
  </si>
  <si>
    <t>Average</t>
  </si>
  <si>
    <t>Page _1____ of ___2___</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</si>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</sst>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b/>
      <sz val="14"/>
      <color theme="1"/>
      <name val="Arial"/>
      <family val="2"/>
    </font>
    <font>
      <sz val="13.75"/>
      <color rgb="FF000000"/>
      <name val="Arial"/>
      <family val="2"/>
    </font>
    <font>
      <u/>
      <sz val="11"/>
      <color theme="1"/>
      <name val="Arial"/>
      <family val="2"/>
    </font>
    <font>
      <u/>
      <sz val="9"/>
      <color theme="1"/>
      <name val="Arial"/>
      <family val="2"/>
    </font>
    <font>
      <sz val="14"/>
      <color theme="1"/>
      <name val="Arial"/>
      <family val="2"/>
    </font>
    <font>
      <vertAlign val="subscript"/>
      <sz val="11"/>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92D050"/>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201">
    <xf numFmtId="0" fontId="0" fillId="0" borderId="0" xfId="0"/>
    <xf numFmtId="0" fontId="0" fillId="0" borderId="0" xfId="0"/>
    <xf numFmtId="0" fontId="2" fillId="0" borderId="0" xfId="0" applyFont="1"/>
    <xf numFmtId="0" fontId="3" fillId="0" borderId="0" xfId="0" applyFont="1"/>
    <xf numFmtId="0" fontId="4" fillId="0" borderId="0" xfId="0" applyFont="1" applyAlignment="1">
      <alignment horizontal="center"/>
    </xf>
    <xf numFmtId="0" fontId="3" fillId="0" borderId="0" xfId="0" applyFont="1" applyAlignment="1">
      <alignment horizontal="center"/>
    </xf>
    <xf numFmtId="0" fontId="4" fillId="0" borderId="0" xfId="0" applyFont="1" applyAlignment="1"/>
    <xf numFmtId="0" fontId="2" fillId="0" borderId="1" xfId="0" applyFont="1" applyBorder="1"/>
    <xf numFmtId="0" fontId="2" fillId="0" borderId="0" xfId="0" applyFont="1" applyBorder="1"/>
    <xf numFmtId="0" fontId="2" fillId="0" borderId="2"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vertical="center" wrapText="1"/>
    </xf>
    <xf numFmtId="0" fontId="2" fillId="0" borderId="0" xfId="0" applyFont="1" applyFill="1" applyBorder="1"/>
    <xf numFmtId="0" fontId="2" fillId="0" borderId="10" xfId="0" applyFont="1" applyFill="1" applyBorder="1" applyAlignment="1">
      <alignment vertical="center" wrapText="1"/>
    </xf>
    <xf numFmtId="0" fontId="2" fillId="0" borderId="10" xfId="0" applyFont="1" applyFill="1" applyBorder="1"/>
    <xf numFmtId="0" fontId="3" fillId="0" borderId="0" xfId="0" applyFont="1" applyFill="1" applyBorder="1"/>
    <xf numFmtId="0" fontId="2" fillId="0" borderId="0" xfId="0" applyFont="1" applyFill="1" applyBorder="1" applyAlignment="1">
      <alignment horizontal="center"/>
    </xf>
    <xf numFmtId="0" fontId="10" fillId="0" borderId="16" xfId="0" applyFont="1" applyFill="1" applyBorder="1" applyAlignment="1"/>
    <xf numFmtId="0" fontId="10" fillId="0" borderId="5" xfId="0" applyFont="1" applyFill="1" applyBorder="1" applyAlignment="1"/>
    <xf numFmtId="0" fontId="10" fillId="0" borderId="0" xfId="0" applyFont="1" applyFill="1" applyBorder="1" applyAlignment="1"/>
    <xf numFmtId="0" fontId="10" fillId="0" borderId="19" xfId="0" applyFont="1" applyFill="1" applyBorder="1" applyAlignment="1"/>
    <xf numFmtId="0" fontId="10" fillId="0" borderId="9" xfId="0" applyFont="1" applyFill="1" applyBorder="1" applyAlignment="1"/>
    <xf numFmtId="0" fontId="10" fillId="0" borderId="22" xfId="0" applyFont="1" applyFill="1" applyBorder="1" applyAlignment="1"/>
    <xf numFmtId="0" fontId="10" fillId="0" borderId="14" xfId="0" applyFont="1" applyFill="1" applyBorder="1" applyAlignment="1"/>
    <xf numFmtId="0" fontId="10" fillId="0" borderId="23" xfId="0" applyFont="1" applyFill="1" applyBorder="1" applyAlignment="1"/>
    <xf numFmtId="0" fontId="10" fillId="0" borderId="24" xfId="0" applyFont="1" applyFill="1" applyBorder="1" applyAlignment="1"/>
    <xf numFmtId="0" fontId="2" fillId="0" borderId="0" xfId="0" applyFont="1" applyAlignment="1">
      <alignment horizontal="right"/>
    </xf>
    <xf numFmtId="0" fontId="11"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2" fillId="0" borderId="25" xfId="0" applyFont="1" applyBorder="1"/>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12" fillId="0" borderId="0" xfId="0" applyFont="1" applyFill="1" applyBorder="1" applyAlignment="1"/>
    <xf numFmtId="0" fontId="10" fillId="0" borderId="10" xfId="0" applyFont="1" applyFill="1" applyBorder="1" applyAlignment="1"/>
    <xf numFmtId="0" fontId="9" fillId="0" borderId="0" xfId="0" applyFont="1" applyBorder="1"/>
    <xf numFmtId="0" fontId="2" fillId="0" borderId="0" xfId="0" applyFont="1" applyBorder="1" applyAlignment="1">
      <alignment horizontal="center" vertical="center"/>
    </xf>
    <xf numFmtId="0" fontId="8" fillId="0" borderId="0" xfId="0" applyFont="1" applyFill="1" applyBorder="1" applyAlignment="1">
      <alignment vertical="center"/>
    </xf>
    <xf numFmtId="0" fontId="2" fillId="0" borderId="0" xfId="0" applyFont="1" applyFill="1" applyBorder="1" applyAlignment="1">
      <alignment horizontal="left"/>
    </xf>
    <xf numFmtId="14" fontId="2" fillId="0" borderId="2" xfId="0" applyNumberFormat="1" applyFont="1" applyBorder="1"/>
    <xf numFmtId="20" fontId="2" fillId="0" borderId="2" xfId="0" applyNumberFormat="1" applyFont="1" applyBorder="1"/>
    <xf numFmtId="0" fontId="2" fillId="0" borderId="10" xfId="0" applyFont="1" applyFill="1" applyBorder="1" applyAlignment="1">
      <alignment horizontal="right"/>
    </xf>
    <xf numFmtId="0" fontId="2" fillId="0" borderId="10" xfId="0" applyFont="1" applyFill="1" applyBorder="1" applyAlignment="1">
      <alignment vertical="center"/>
    </xf>
    <xf numFmtId="0" fontId="2" fillId="0" borderId="10" xfId="0" applyFont="1" applyFill="1" applyBorder="1" applyAlignment="1">
      <alignment horizontal="right" vertical="center"/>
    </xf>
    <xf numFmtId="164" fontId="2" fillId="0" borderId="10" xfId="0" applyNumberFormat="1" applyFont="1" applyFill="1" applyBorder="1"/>
    <xf numFmtId="0" fontId="7" fillId="0" borderId="10" xfId="0" applyFont="1" applyBorder="1" applyAlignment="1">
      <alignment horizontal="center" vertical="center"/>
    </xf>
    <xf numFmtId="164" fontId="2" fillId="0" borderId="0" xfId="0" applyNumberFormat="1" applyFont="1" applyFill="1" applyBorder="1"/>
    <xf numFmtId="0" fontId="2" fillId="0" borderId="0" xfId="0" applyFont="1" applyFill="1" applyBorder="1" applyAlignment="1">
      <alignment horizontal="center"/>
    </xf>
    <xf numFmtId="0" fontId="0" fillId="0" borderId="0" xfId="0"/>
    <xf numFmtId="0" fontId="2" fillId="0" borderId="0" xfId="0" applyFont="1"/>
    <xf numFmtId="0" fontId="2" fillId="0" borderId="0" xfId="0" applyFont="1" applyBorder="1"/>
    <xf numFmtId="0" fontId="2" fillId="0" borderId="1" xfId="0" applyFont="1" applyBorder="1"/>
    <xf numFmtId="0" fontId="2" fillId="0" borderId="1" xfId="0" applyFont="1" applyBorder="1" applyAlignment="1">
      <alignment horizontal="center"/>
    </xf>
    <xf numFmtId="14" fontId="2" fillId="0" borderId="2" xfId="0" applyNumberFormat="1" applyFont="1" applyBorder="1"/>
    <xf numFmtId="20" fontId="2" fillId="0" borderId="2" xfId="0" applyNumberFormat="1" applyFont="1" applyBorder="1" applyAlignment="1">
      <alignment horizontal="center"/>
    </xf>
    <xf numFmtId="0" fontId="2" fillId="0" borderId="2" xfId="0" applyFont="1" applyBorder="1"/>
    <xf numFmtId="0" fontId="2" fillId="0" borderId="0" xfId="0" quotePrefix="1" applyFont="1"/>
    <xf numFmtId="0" fontId="2" fillId="0" borderId="2" xfId="0" applyFont="1" applyBorder="1" applyAlignment="1">
      <alignment horizontal="center"/>
    </xf>
    <xf numFmtId="0" fontId="2" fillId="0" borderId="25" xfId="0" applyFont="1" applyBorder="1"/>
    <xf numFmtId="0" fontId="2" fillId="0" borderId="29" xfId="0" quotePrefix="1" applyFont="1" applyBorder="1" applyAlignment="1">
      <alignment horizontal="center"/>
    </xf>
    <xf numFmtId="0" fontId="2" fillId="0" borderId="0" xfId="0" applyFont="1" applyAlignment="1">
      <alignment horizontal="right"/>
    </xf>
    <xf numFmtId="0" fontId="2" fillId="0" borderId="29" xfId="0" applyFont="1" applyBorder="1" applyAlignment="1">
      <alignment horizontal="center" vertical="center"/>
    </xf>
    <xf numFmtId="0" fontId="2" fillId="0" borderId="29" xfId="0" applyFont="1" applyBorder="1" applyAlignment="1">
      <alignment horizontal="center" vertical="center" wrapText="1"/>
    </xf>
    <xf numFmtId="0" fontId="2" fillId="0" borderId="2" xfId="0" quotePrefix="1" applyFont="1" applyBorder="1" applyAlignment="1">
      <alignment horizontal="right"/>
    </xf>
    <xf numFmtId="0" fontId="14" fillId="0" borderId="10" xfId="0" applyFont="1" applyBorder="1" applyAlignment="1">
      <alignment horizontal="center" vertical="center" wrapText="1"/>
    </xf>
    <xf numFmtId="0" fontId="2" fillId="0" borderId="10" xfId="0" applyFont="1" applyBorder="1" applyAlignment="1">
      <alignment horizontal="center" vertical="center"/>
    </xf>
    <xf numFmtId="164" fontId="2" fillId="0" borderId="10"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0" borderId="10" xfId="0" applyFont="1" applyBorder="1" applyAlignment="1">
      <alignment horizontal="center"/>
    </xf>
    <xf numFmtId="0" fontId="2" fillId="0" borderId="0" xfId="0" applyFont="1" applyBorder="1" applyAlignment="1"/>
    <xf numFmtId="0" fontId="2" fillId="0" borderId="0" xfId="0" applyFont="1" applyBorder="1" applyAlignment="1">
      <alignment horizontal="center"/>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right" vertical="center"/>
    </xf>
    <xf numFmtId="0" fontId="8" fillId="0" borderId="0" xfId="0" applyFont="1" applyBorder="1" applyAlignment="1">
      <alignment vertical="center"/>
    </xf>
    <xf numFmtId="0" fontId="2" fillId="0" borderId="10" xfId="0" quotePrefix="1" applyFont="1" applyBorder="1" applyAlignment="1">
      <alignment horizontal="center"/>
    </xf>
    <xf numFmtId="0" fontId="2" fillId="0" borderId="0" xfId="0" quotePrefix="1" applyFont="1" applyBorder="1" applyAlignment="1">
      <alignment horizontal="center"/>
    </xf>
    <xf numFmtId="0" fontId="2" fillId="0" borderId="10" xfId="0" applyFont="1" applyBorder="1" applyAlignment="1">
      <alignment horizontal="center" vertical="center" wrapText="1"/>
    </xf>
    <xf numFmtId="0" fontId="2" fillId="0" borderId="10"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xf numFmtId="0" fontId="14" fillId="0" borderId="0" xfId="0" applyFont="1" applyBorder="1" applyAlignment="1">
      <alignment horizontal="center" vertical="center" wrapText="1"/>
    </xf>
    <xf numFmtId="0" fontId="9" fillId="0" borderId="0" xfId="0" applyFont="1"/>
    <xf numFmtId="164" fontId="2" fillId="0" borderId="10" xfId="0" applyNumberFormat="1" applyFont="1" applyBorder="1" applyAlignment="1">
      <alignment horizontal="center" vertical="center" wrapText="1"/>
    </xf>
    <xf numFmtId="164" fontId="2" fillId="0" borderId="10" xfId="0" quotePrefix="1" applyNumberFormat="1" applyFont="1" applyBorder="1" applyAlignment="1">
      <alignment horizontal="center"/>
    </xf>
    <xf numFmtId="0" fontId="2" fillId="0" borderId="0" xfId="0" quotePrefix="1" applyFont="1" applyBorder="1" applyAlignment="1">
      <alignment horizontal="center" wrapText="1"/>
    </xf>
    <xf numFmtId="0" fontId="2" fillId="2" borderId="10" xfId="0" applyFont="1" applyFill="1" applyBorder="1" applyAlignment="1">
      <alignment horizontal="center" wrapText="1"/>
    </xf>
    <xf numFmtId="0" fontId="2" fillId="2" borderId="10" xfId="0" applyFont="1" applyFill="1" applyBorder="1" applyAlignment="1">
      <alignment horizontal="center" vertical="center"/>
    </xf>
    <xf numFmtId="0" fontId="2" fillId="0" borderId="20" xfId="0" applyFont="1" applyFill="1" applyBorder="1"/>
    <xf numFmtId="0" fontId="2" fillId="0" borderId="2" xfId="0" applyFont="1" applyFill="1" applyBorder="1"/>
    <xf numFmtId="0" fontId="2" fillId="0" borderId="9" xfId="0" applyFont="1" applyFill="1" applyBorder="1"/>
    <xf numFmtId="0" fontId="15"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7" fillId="0" borderId="0" xfId="0" applyFont="1" applyFill="1"/>
    <xf numFmtId="0" fontId="15" fillId="0" borderId="0" xfId="0" applyFont="1" applyAlignment="1">
      <alignment vertical="top" wrapText="1"/>
    </xf>
    <xf numFmtId="0" fontId="10" fillId="0" borderId="1" xfId="0" applyFont="1" applyBorder="1"/>
    <xf numFmtId="0" fontId="2" fillId="0" borderId="1" xfId="0" applyFont="1" applyBorder="1" applyAlignment="1">
      <alignment horizontal="left"/>
    </xf>
    <xf numFmtId="164" fontId="2" fillId="0" borderId="0" xfId="0" applyNumberFormat="1" applyFont="1"/>
    <xf numFmtId="2" fontId="2" fillId="0" borderId="0" xfId="0" applyNumberFormat="1" applyFont="1"/>
    <xf numFmtId="9" fontId="2" fillId="0" borderId="0" xfId="1" applyFont="1"/>
    <xf numFmtId="0" fontId="2" fillId="0" borderId="10" xfId="0" applyFont="1" applyBorder="1" applyAlignment="1">
      <alignment horizontal="center" wrapText="1"/>
    </xf>
    <xf numFmtId="9" fontId="2" fillId="0" borderId="10" xfId="1" applyFont="1" applyBorder="1"/>
    <xf numFmtId="164" fontId="2" fillId="0" borderId="10" xfId="0" applyNumberFormat="1" applyFont="1" applyBorder="1"/>
    <xf numFmtId="0" fontId="2" fillId="3" borderId="10" xfId="0" applyFont="1" applyFill="1" applyBorder="1"/>
    <xf numFmtId="0" fontId="2" fillId="4" borderId="0" xfId="0" applyFont="1" applyFill="1"/>
    <xf numFmtId="0" fontId="2" fillId="4" borderId="10" xfId="0" applyFont="1" applyFill="1" applyBorder="1"/>
    <xf numFmtId="0" fontId="2" fillId="0" borderId="2" xfId="0" applyFont="1" applyBorder="1" applyAlignment="1">
      <alignment horizontal="left"/>
    </xf>
    <xf numFmtId="164" fontId="2" fillId="0" borderId="1" xfId="0" quotePrefix="1" applyNumberFormat="1" applyFont="1" applyBorder="1"/>
    <xf numFmtId="43" fontId="2" fillId="0" borderId="10" xfId="0" applyNumberFormat="1" applyFont="1" applyBorder="1"/>
    <xf numFmtId="164" fontId="2" fillId="5" borderId="10" xfId="0" applyNumberFormat="1" applyFont="1" applyFill="1" applyBorder="1" applyAlignment="1">
      <alignment horizontal="center"/>
    </xf>
    <xf numFmtId="164" fontId="2" fillId="5" borderId="30" xfId="0" applyNumberFormat="1" applyFont="1" applyFill="1" applyBorder="1" applyAlignment="1">
      <alignment horizontal="center"/>
    </xf>
    <xf numFmtId="0" fontId="2" fillId="5" borderId="10" xfId="0" applyFont="1" applyFill="1" applyBorder="1" applyAlignment="1">
      <alignment horizontal="center" vertical="center" wrapText="1"/>
    </xf>
    <xf numFmtId="164" fontId="2" fillId="5" borderId="10" xfId="0" applyNumberFormat="1" applyFont="1" applyFill="1" applyBorder="1" applyAlignment="1">
      <alignment horizontal="center" vertical="center" wrapText="1"/>
    </xf>
    <xf numFmtId="0" fontId="2" fillId="5" borderId="10" xfId="0" applyFont="1" applyFill="1" applyBorder="1"/>
    <xf numFmtId="0" fontId="2" fillId="5" borderId="31" xfId="0" applyFont="1" applyFill="1" applyBorder="1"/>
    <xf numFmtId="165" fontId="2" fillId="5" borderId="0" xfId="1" applyNumberFormat="1" applyFont="1" applyFill="1"/>
    <xf numFmtId="164" fontId="2" fillId="5" borderId="10" xfId="0" applyNumberFormat="1" applyFont="1" applyFill="1" applyBorder="1" applyAlignment="1">
      <alignment horizontal="left"/>
    </xf>
    <xf numFmtId="164" fontId="2" fillId="5" borderId="10" xfId="0" quotePrefix="1" applyNumberFormat="1" applyFont="1" applyFill="1" applyBorder="1" applyAlignment="1">
      <alignment horizontal="left"/>
    </xf>
    <xf numFmtId="0" fontId="2" fillId="5" borderId="10" xfId="0" applyFont="1" applyFill="1" applyBorder="1" applyAlignment="1">
      <alignment horizontal="left"/>
    </xf>
    <xf numFmtId="9" fontId="2" fillId="0" borderId="10"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3" xfId="0" quotePrefix="1" applyFont="1" applyFill="1" applyBorder="1" applyAlignment="1">
      <alignment horizontal="center" vertical="center"/>
    </xf>
    <xf numFmtId="0" fontId="2" fillId="0" borderId="6" xfId="0" applyFont="1" applyFill="1" applyBorder="1" applyAlignment="1">
      <alignment horizontal="right" vertical="center" wrapText="1"/>
    </xf>
    <xf numFmtId="0" fontId="2" fillId="5" borderId="7" xfId="0" applyFont="1" applyFill="1" applyBorder="1" applyAlignment="1">
      <alignment horizontal="right" vertical="center" wrapText="1"/>
    </xf>
    <xf numFmtId="0" fontId="2" fillId="5" borderId="4" xfId="0" quotePrefix="1" applyFont="1" applyFill="1" applyBorder="1" applyAlignment="1">
      <alignment horizontal="center" vertical="center"/>
    </xf>
    <xf numFmtId="0" fontId="2" fillId="0" borderId="6" xfId="0" applyFont="1" applyFill="1" applyBorder="1" applyAlignment="1">
      <alignment horizontal="right"/>
    </xf>
    <xf numFmtId="0" fontId="2" fillId="5" borderId="8" xfId="0" quotePrefix="1" applyFont="1" applyFill="1" applyBorder="1" applyAlignment="1">
      <alignment horizontal="center" vertical="center"/>
    </xf>
    <xf numFmtId="0" fontId="2" fillId="0" borderId="10" xfId="0" applyFont="1" applyFill="1" applyBorder="1" applyAlignment="1">
      <alignment horizontal="right" vertical="center" wrapText="1"/>
    </xf>
    <xf numFmtId="0" fontId="2" fillId="5" borderId="11" xfId="0" applyFont="1" applyFill="1" applyBorder="1" applyAlignment="1">
      <alignment horizontal="right" vertical="center" wrapText="1"/>
    </xf>
    <xf numFmtId="0" fontId="2" fillId="0" borderId="10" xfId="0" applyFont="1" applyFill="1" applyBorder="1" applyAlignment="1"/>
    <xf numFmtId="0" fontId="2" fillId="5" borderId="8" xfId="0" applyFont="1" applyFill="1" applyBorder="1" applyAlignment="1">
      <alignment horizontal="center" vertical="center"/>
    </xf>
    <xf numFmtId="164" fontId="2" fillId="5" borderId="8" xfId="0" quotePrefix="1" applyNumberFormat="1" applyFont="1" applyFill="1" applyBorder="1" applyAlignment="1">
      <alignment horizontal="center" vertical="center"/>
    </xf>
    <xf numFmtId="0" fontId="2" fillId="0" borderId="10" xfId="0" quotePrefix="1" applyFont="1" applyFill="1" applyBorder="1" applyAlignment="1"/>
    <xf numFmtId="0" fontId="2" fillId="5" borderId="12" xfId="0" applyFont="1" applyFill="1" applyBorder="1" applyAlignment="1">
      <alignment horizontal="center" vertical="center"/>
    </xf>
    <xf numFmtId="0" fontId="2" fillId="0" borderId="15" xfId="0" applyFont="1" applyFill="1" applyBorder="1" applyAlignment="1">
      <alignment horizontal="right" vertical="center" wrapText="1"/>
    </xf>
    <xf numFmtId="0" fontId="2" fillId="0" borderId="15" xfId="0" applyFont="1" applyFill="1" applyBorder="1" applyAlignment="1"/>
    <xf numFmtId="0" fontId="2" fillId="0" borderId="15" xfId="0" applyFont="1" applyFill="1" applyBorder="1" applyAlignment="1">
      <alignment horizontal="right" vertical="center"/>
    </xf>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horizontal="center"/>
    </xf>
    <xf numFmtId="164" fontId="0" fillId="0" borderId="0" xfId="0" applyNumberFormat="1" applyAlignment="1">
      <alignment horizontal="center"/>
    </xf>
    <xf numFmtId="164" fontId="2" fillId="5" borderId="11" xfId="0" applyNumberFormat="1" applyFont="1" applyFill="1" applyBorder="1" applyAlignment="1">
      <alignment horizontal="right" vertical="center" wrapText="1"/>
    </xf>
    <xf numFmtId="1" fontId="2" fillId="5" borderId="11" xfId="0" applyNumberFormat="1" applyFont="1" applyFill="1" applyBorder="1" applyAlignment="1">
      <alignment horizontal="right" vertical="center" wrapText="1"/>
    </xf>
    <xf numFmtId="0" fontId="0" fillId="0" borderId="0" xfId="0" applyAlignment="1">
      <alignment vertical="center"/>
    </xf>
    <xf numFmtId="0" fontId="16" fillId="0" borderId="0" xfId="0" applyFont="1" applyBorder="1" applyAlignment="1">
      <alignment horizontal="center"/>
    </xf>
    <xf numFmtId="0" fontId="18" fillId="0" borderId="0" xfId="0" applyFont="1" applyAlignment="1">
      <alignment horizontal="center" vertical="top"/>
    </xf>
    <xf numFmtId="0" fontId="15" fillId="0" borderId="0" xfId="0" applyFont="1" applyAlignment="1">
      <alignment horizontal="left" vertical="top" wrapText="1"/>
    </xf>
    <xf numFmtId="0" fontId="2" fillId="0" borderId="20" xfId="0" applyFont="1" applyFill="1" applyBorder="1" applyAlignment="1">
      <alignment horizontal="left"/>
    </xf>
    <xf numFmtId="0" fontId="2" fillId="0" borderId="2" xfId="0" applyFont="1" applyFill="1" applyBorder="1" applyAlignment="1">
      <alignment horizontal="left"/>
    </xf>
    <xf numFmtId="0" fontId="2" fillId="0" borderId="9" xfId="0" applyFont="1" applyFill="1" applyBorder="1" applyAlignment="1">
      <alignment horizontal="left"/>
    </xf>
    <xf numFmtId="0" fontId="8" fillId="0" borderId="20" xfId="0" applyFont="1" applyBorder="1" applyAlignment="1">
      <alignment horizontal="center" vertical="center"/>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4" fillId="0" borderId="0" xfId="0" applyFont="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8" fillId="0" borderId="26" xfId="0" applyFont="1" applyBorder="1" applyAlignment="1">
      <alignment horizontal="center"/>
    </xf>
    <xf numFmtId="0" fontId="8" fillId="0" borderId="27" xfId="0" applyFont="1" applyBorder="1" applyAlignment="1">
      <alignment horizontal="center"/>
    </xf>
    <xf numFmtId="0" fontId="8" fillId="0" borderId="28" xfId="0" applyFont="1" applyBorder="1" applyAlignment="1">
      <alignment horizontal="center"/>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0" fillId="0" borderId="23" xfId="0" applyFont="1" applyFill="1" applyBorder="1" applyAlignment="1">
      <alignment horizontal="center"/>
    </xf>
    <xf numFmtId="0" fontId="10" fillId="0" borderId="24"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10" fillId="0" borderId="20" xfId="0" applyFont="1" applyFill="1" applyBorder="1" applyAlignment="1">
      <alignment horizontal="center"/>
    </xf>
    <xf numFmtId="0" fontId="10" fillId="0" borderId="21" xfId="0" applyFont="1" applyFill="1" applyBorder="1" applyAlignment="1">
      <alignment horizontal="center"/>
    </xf>
    <xf numFmtId="0" fontId="10" fillId="0" borderId="17" xfId="0" applyFont="1" applyFill="1" applyBorder="1" applyAlignment="1">
      <alignment horizontal="center"/>
    </xf>
    <xf numFmtId="0" fontId="10" fillId="0" borderId="18" xfId="0" applyFont="1" applyFill="1" applyBorder="1" applyAlignment="1">
      <alignment horizont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 xfId="0" applyFont="1" applyFill="1" applyBorder="1" applyAlignment="1">
      <alignment horizontal="left"/>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TK 3</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Lit>
              <c:formatCode>General</c:formatCode>
              <c:ptCount val="3"/>
              <c:pt idx="0">
                <c:v>0</c:v>
              </c:pt>
              <c:pt idx="1">
                <c:v>0</c:v>
              </c:pt>
              <c:pt idx="2">
                <c:v>0</c:v>
              </c:pt>
            </c:numLit>
          </c:xVal>
          <c:yVal>
            <c:numLit>
              <c:formatCode>General</c:formatCode>
              <c:ptCount val="3"/>
              <c:pt idx="0">
                <c:v>0</c:v>
              </c:pt>
              <c:pt idx="1">
                <c:v>0</c:v>
              </c:pt>
              <c:pt idx="2">
                <c:v>0</c:v>
              </c:pt>
            </c:numLit>
          </c:yVal>
          <c:smooth val="0"/>
        </c:ser>
        <c:ser>
          <c:idx val="15"/>
          <c:order val="1"/>
          <c:tx>
            <c:v>#50</c:v>
          </c:tx>
          <c:spPr>
            <a:ln w="3175">
              <a:solidFill>
                <a:srgbClr val="000000"/>
              </a:solidFill>
              <a:prstDash val="sysDash"/>
            </a:ln>
          </c:spPr>
          <c:marker>
            <c:symbol val="none"/>
          </c:marker>
          <c:xVal>
            <c:numLit>
              <c:formatCode>General</c:formatCode>
              <c:ptCount val="3"/>
              <c:pt idx="0">
                <c:v>0</c:v>
              </c:pt>
              <c:pt idx="1">
                <c:v>0</c:v>
              </c:pt>
              <c:pt idx="2">
                <c:v>0</c:v>
              </c:pt>
            </c:numLit>
          </c:xVal>
          <c:yVal>
            <c:numLit>
              <c:formatCode>General</c:formatCode>
              <c:ptCount val="3"/>
              <c:pt idx="0">
                <c:v>0</c:v>
              </c:pt>
              <c:pt idx="1">
                <c:v>0</c:v>
              </c:pt>
              <c:pt idx="2">
                <c:v>0</c:v>
              </c:pt>
            </c:numLit>
          </c:yVal>
          <c:smooth val="0"/>
        </c:ser>
        <c:ser>
          <c:idx val="5"/>
          <c:order val="2"/>
          <c:spPr>
            <a:ln w="25400">
              <a:solidFill>
                <a:srgbClr val="000000"/>
              </a:solidFill>
              <a:prstDash val="sysDash"/>
            </a:ln>
          </c:spPr>
          <c:marker>
            <c:symbol val="none"/>
          </c:marker>
          <c:xVal>
            <c:numLit>
              <c:formatCode>General</c:formatCode>
              <c:ptCount val="3"/>
              <c:pt idx="0">
                <c:v>0</c:v>
              </c:pt>
              <c:pt idx="1">
                <c:v>0</c:v>
              </c:pt>
              <c:pt idx="2">
                <c:v>0</c:v>
              </c:pt>
            </c:numLit>
          </c:xVal>
          <c:yVal>
            <c:numLit>
              <c:formatCode>General</c:formatCode>
              <c:ptCount val="3"/>
              <c:pt idx="0">
                <c:v>0</c:v>
              </c:pt>
              <c:pt idx="1">
                <c:v>0</c:v>
              </c:pt>
              <c:pt idx="2">
                <c:v>0</c:v>
              </c:pt>
            </c:numLit>
          </c:yVal>
          <c:smooth val="0"/>
        </c:ser>
        <c:ser>
          <c:idx val="6"/>
          <c:order val="3"/>
          <c:spPr>
            <a:ln w="25400">
              <a:solidFill>
                <a:srgbClr val="000000"/>
              </a:solidFill>
              <a:prstDash val="sysDash"/>
            </a:ln>
          </c:spPr>
          <c:marker>
            <c:symbol val="none"/>
          </c:marker>
          <c:xVal>
            <c:numLit>
              <c:formatCode>General</c:formatCode>
              <c:ptCount val="3"/>
              <c:pt idx="0">
                <c:v>0</c:v>
              </c:pt>
              <c:pt idx="1">
                <c:v>0</c:v>
              </c:pt>
              <c:pt idx="2">
                <c:v>0</c:v>
              </c:pt>
            </c:numLit>
          </c:xVal>
          <c:yVal>
            <c:numLit>
              <c:formatCode>General</c:formatCode>
              <c:ptCount val="3"/>
              <c:pt idx="0">
                <c:v>0</c:v>
              </c:pt>
              <c:pt idx="1">
                <c:v>0</c:v>
              </c:pt>
              <c:pt idx="2">
                <c:v>0</c:v>
              </c:pt>
            </c:numLit>
          </c:yVal>
          <c:smooth val="0"/>
        </c:ser>
        <c:ser>
          <c:idx val="7"/>
          <c:order val="4"/>
          <c:spPr>
            <a:ln w="25400">
              <a:solidFill>
                <a:srgbClr val="000000"/>
              </a:solidFill>
              <a:prstDash val="sysDash"/>
            </a:ln>
          </c:spPr>
          <c:marker>
            <c:symbol val="none"/>
          </c:marker>
          <c:xVal>
            <c:numLit>
              <c:formatCode>General</c:formatCode>
              <c:ptCount val="3"/>
              <c:pt idx="0">
                <c:v>0</c:v>
              </c:pt>
              <c:pt idx="1">
                <c:v>0</c:v>
              </c:pt>
              <c:pt idx="2">
                <c:v>0</c:v>
              </c:pt>
            </c:numLit>
          </c:xVal>
          <c:yVal>
            <c:numLit>
              <c:formatCode>General</c:formatCode>
              <c:ptCount val="3"/>
              <c:pt idx="0">
                <c:v>0</c:v>
              </c:pt>
              <c:pt idx="1">
                <c:v>0</c:v>
              </c:pt>
              <c:pt idx="2">
                <c:v>0</c:v>
              </c:pt>
            </c:numLit>
          </c:yVal>
          <c:smooth val="0"/>
        </c:ser>
        <c:ser>
          <c:idx val="8"/>
          <c:order val="5"/>
          <c:spPr>
            <a:ln w="25400">
              <a:solidFill>
                <a:srgbClr val="000000"/>
              </a:solidFill>
              <a:prstDash val="sysDash"/>
            </a:ln>
          </c:spPr>
          <c:marker>
            <c:symbol val="none"/>
          </c:marker>
          <c:xVal>
            <c:numLit>
              <c:formatCode>General</c:formatCode>
              <c:ptCount val="3"/>
              <c:pt idx="0">
                <c:v>0</c:v>
              </c:pt>
              <c:pt idx="1">
                <c:v>0</c:v>
              </c:pt>
              <c:pt idx="2">
                <c:v>0</c:v>
              </c:pt>
            </c:numLit>
          </c:xVal>
          <c:yVal>
            <c:numLit>
              <c:formatCode>General</c:formatCode>
              <c:ptCount val="3"/>
              <c:pt idx="0">
                <c:v>0</c:v>
              </c:pt>
              <c:pt idx="1">
                <c:v>0</c:v>
              </c:pt>
              <c:pt idx="2">
                <c:v>0</c:v>
              </c:pt>
            </c:numLit>
          </c:yVal>
          <c:smooth val="0"/>
        </c:ser>
        <c:ser>
          <c:idx val="9"/>
          <c:order val="6"/>
          <c:spPr>
            <a:ln w="25400">
              <a:solidFill>
                <a:srgbClr val="000000"/>
              </a:solidFill>
              <a:prstDash val="sysDash"/>
            </a:ln>
          </c:spPr>
          <c:marker>
            <c:symbol val="none"/>
          </c:marker>
          <c:xVal>
            <c:numLit>
              <c:formatCode>General</c:formatCode>
              <c:ptCount val="3"/>
              <c:pt idx="0">
                <c:v>0</c:v>
              </c:pt>
              <c:pt idx="1">
                <c:v>0</c:v>
              </c:pt>
              <c:pt idx="2">
                <c:v>0</c:v>
              </c:pt>
            </c:numLit>
          </c:xVal>
          <c:yVal>
            <c:numLit>
              <c:formatCode>General</c:formatCode>
              <c:ptCount val="3"/>
              <c:pt idx="0">
                <c:v>0</c:v>
              </c:pt>
              <c:pt idx="1">
                <c:v>0</c:v>
              </c:pt>
              <c:pt idx="2">
                <c:v>0</c:v>
              </c:pt>
            </c:numLit>
          </c:yVal>
          <c:smooth val="0"/>
        </c:ser>
        <c:ser>
          <c:idx val="3"/>
          <c:order val="7"/>
          <c:spPr>
            <a:ln w="25400">
              <a:solidFill>
                <a:srgbClr val="000000"/>
              </a:solidFill>
              <a:prstDash val="sysDash"/>
            </a:ln>
          </c:spPr>
          <c:marker>
            <c:symbol val="none"/>
          </c:marker>
          <c:xVal>
            <c:numLit>
              <c:formatCode>General</c:formatCode>
              <c:ptCount val="3"/>
              <c:pt idx="0">
                <c:v>0</c:v>
              </c:pt>
              <c:pt idx="1">
                <c:v>0</c:v>
              </c:pt>
              <c:pt idx="2">
                <c:v>0</c:v>
              </c:pt>
            </c:numLit>
          </c:xVal>
          <c:yVal>
            <c:numLit>
              <c:formatCode>General</c:formatCode>
              <c:ptCount val="3"/>
              <c:pt idx="0">
                <c:v>0</c:v>
              </c:pt>
              <c:pt idx="1">
                <c:v>0</c:v>
              </c:pt>
              <c:pt idx="2">
                <c:v>0</c:v>
              </c:pt>
            </c:numLit>
          </c:yVal>
          <c:smooth val="0"/>
        </c:ser>
        <c:ser>
          <c:idx val="11"/>
          <c:order val="8"/>
          <c:spPr>
            <a:ln w="25400">
              <a:solidFill>
                <a:srgbClr val="000000"/>
              </a:solidFill>
              <a:prstDash val="sysDash"/>
            </a:ln>
          </c:spPr>
          <c:marker>
            <c:symbol val="none"/>
          </c:marker>
          <c:xVal>
            <c:numLit>
              <c:formatCode>General</c:formatCode>
              <c:ptCount val="3"/>
              <c:pt idx="0">
                <c:v>0</c:v>
              </c:pt>
              <c:pt idx="1">
                <c:v>0</c:v>
              </c:pt>
              <c:pt idx="2">
                <c:v>0</c:v>
              </c:pt>
            </c:numLit>
          </c:xVal>
          <c:yVal>
            <c:numLit>
              <c:formatCode>General</c:formatCode>
              <c:ptCount val="3"/>
              <c:pt idx="0">
                <c:v>0</c:v>
              </c:pt>
              <c:pt idx="1">
                <c:v>0</c:v>
              </c:pt>
              <c:pt idx="2">
                <c:v>0</c:v>
              </c:pt>
            </c:numLit>
          </c:yVal>
          <c:smooth val="0"/>
        </c:ser>
        <c:ser>
          <c:idx val="12"/>
          <c:order val="9"/>
          <c:spPr>
            <a:ln>
              <a:solidFill>
                <a:schemeClr val="tx1"/>
              </a:solidFill>
              <a:prstDash val="sysDash"/>
            </a:ln>
          </c:spPr>
          <c:marker>
            <c:symbol val="none"/>
          </c:marker>
          <c:xVal>
            <c:numLit>
              <c:formatCode>General</c:formatCode>
              <c:ptCount val="3"/>
              <c:pt idx="0">
                <c:v>0</c:v>
              </c:pt>
              <c:pt idx="1">
                <c:v>0</c:v>
              </c:pt>
              <c:pt idx="2">
                <c:v>0</c:v>
              </c:pt>
            </c:numLit>
          </c:xVal>
          <c:yVal>
            <c:numLit>
              <c:formatCode>General</c:formatCode>
              <c:ptCount val="3"/>
              <c:pt idx="0">
                <c:v>0</c:v>
              </c:pt>
              <c:pt idx="1">
                <c:v>0</c:v>
              </c:pt>
              <c:pt idx="2">
                <c:v>0</c:v>
              </c:pt>
            </c:numLit>
          </c:yVal>
          <c:smooth val="0"/>
        </c:ser>
        <c:ser>
          <c:idx val="0"/>
          <c:order val="10"/>
          <c:tx>
            <c:v>Pebble Count Left</c:v>
          </c:tx>
          <c:spPr>
            <a:ln w="28575">
              <a:solidFill>
                <a:schemeClr val="accent6">
                  <a:lumMod val="75000"/>
                </a:schemeClr>
              </a:solidFill>
              <a:prstDash val="dashDot"/>
            </a:ln>
          </c:spPr>
          <c:marker>
            <c:symbol val="none"/>
          </c:marker>
          <c:xVal>
            <c:numRef>
              <c:f>Surface!$B$13:$B$28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Surface!$H$13:$H$28</c:f>
              <c:numCache>
                <c:formatCode>0</c:formatCode>
                <c:ptCount val="16"/>
                <c:pt idx="0">
                  <c:v>0</c:v>
                </c:pt>
                <c:pt idx="1">
                  <c:v>0</c:v>
                </c:pt>
                <c:pt idx="2">
                  <c:v>0</c:v>
                </c:pt>
                <c:pt idx="3">
                  <c:v>0</c:v>
                </c:pt>
                <c:pt idx="4">
                  <c:v>2</c:v>
                </c:pt>
                <c:pt idx="5">
                  <c:v>11</c:v>
                </c:pt>
                <c:pt idx="6">
                  <c:v>25</c:v>
                </c:pt>
                <c:pt idx="7">
                  <c:v>59</c:v>
                </c:pt>
                <c:pt idx="8">
                  <c:v>81</c:v>
                </c:pt>
                <c:pt idx="9">
                  <c:v>94</c:v>
                </c:pt>
                <c:pt idx="10">
                  <c:v>98</c:v>
                </c:pt>
                <c:pt idx="11">
                  <c:v>98</c:v>
                </c:pt>
                <c:pt idx="12">
                  <c:v>100</c:v>
                </c:pt>
                <c:pt idx="13">
                  <c:v>100</c:v>
                </c:pt>
                <c:pt idx="14">
                  <c:v>100</c:v>
                </c:pt>
                <c:pt idx="15">
                  <c:v>100</c:v>
                </c:pt>
              </c:numCache>
            </c:numRef>
          </c:yVal>
          <c:smooth val="0"/>
        </c:ser>
        <c:ser>
          <c:idx val="2"/>
          <c:order val="11"/>
          <c:tx>
            <c:v>Pebble Count Center</c:v>
          </c:tx>
          <c:spPr>
            <a:ln w="19050">
              <a:solidFill>
                <a:schemeClr val="accent6">
                  <a:lumMod val="75000"/>
                </a:schemeClr>
              </a:solidFill>
            </a:ln>
          </c:spPr>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0</c:v>
                </c:pt>
                <c:pt idx="3">
                  <c:v>0</c:v>
                </c:pt>
                <c:pt idx="4">
                  <c:v>0</c:v>
                </c:pt>
                <c:pt idx="5" formatCode="0.0">
                  <c:v>8.8235294117647065</c:v>
                </c:pt>
                <c:pt idx="6" formatCode="0.0">
                  <c:v>20.588235294117649</c:v>
                </c:pt>
                <c:pt idx="7" formatCode="0.0">
                  <c:v>46.078431372549019</c:v>
                </c:pt>
                <c:pt idx="8" formatCode="0.0">
                  <c:v>70.588235294117652</c:v>
                </c:pt>
                <c:pt idx="9" formatCode="0.0">
                  <c:v>84.313725490196077</c:v>
                </c:pt>
                <c:pt idx="10">
                  <c:v>100</c:v>
                </c:pt>
                <c:pt idx="11">
                  <c:v>100</c:v>
                </c:pt>
                <c:pt idx="12">
                  <c:v>100</c:v>
                </c:pt>
                <c:pt idx="13">
                  <c:v>100</c:v>
                </c:pt>
                <c:pt idx="14">
                  <c:v>100</c:v>
                </c:pt>
                <c:pt idx="15">
                  <c:v>100</c:v>
                </c:pt>
              </c:numCache>
            </c:numRef>
          </c:yVal>
          <c:smooth val="0"/>
        </c:ser>
        <c:ser>
          <c:idx val="4"/>
          <c:order val="12"/>
          <c:tx>
            <c:v>Pebble Count Right</c:v>
          </c:tx>
          <c:spPr>
            <a:ln>
              <a:solidFill>
                <a:schemeClr val="accent6">
                  <a:lumMod val="75000"/>
                </a:schemeClr>
              </a:solidFill>
              <a:prstDash val="sysDash"/>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Surface!$V$13:$V$28</c:f>
              <c:numCache>
                <c:formatCode>General</c:formatCode>
                <c:ptCount val="16"/>
                <c:pt idx="0">
                  <c:v>0</c:v>
                </c:pt>
                <c:pt idx="1">
                  <c:v>0</c:v>
                </c:pt>
                <c:pt idx="2">
                  <c:v>0</c:v>
                </c:pt>
                <c:pt idx="3">
                  <c:v>0</c:v>
                </c:pt>
                <c:pt idx="4">
                  <c:v>1</c:v>
                </c:pt>
                <c:pt idx="5">
                  <c:v>4</c:v>
                </c:pt>
                <c:pt idx="6">
                  <c:v>17</c:v>
                </c:pt>
                <c:pt idx="7">
                  <c:v>29</c:v>
                </c:pt>
                <c:pt idx="8">
                  <c:v>52</c:v>
                </c:pt>
                <c:pt idx="9">
                  <c:v>75</c:v>
                </c:pt>
                <c:pt idx="10">
                  <c:v>88</c:v>
                </c:pt>
                <c:pt idx="11">
                  <c:v>96</c:v>
                </c:pt>
                <c:pt idx="12">
                  <c:v>100</c:v>
                </c:pt>
                <c:pt idx="13">
                  <c:v>100</c:v>
                </c:pt>
                <c:pt idx="14">
                  <c:v>100</c:v>
                </c:pt>
                <c:pt idx="15">
                  <c:v>100</c:v>
                </c:pt>
              </c:numCache>
            </c:numRef>
          </c:yVal>
          <c:smooth val="0"/>
        </c:ser>
        <c:ser>
          <c:idx val="10"/>
          <c:order val="13"/>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c:v>
                </c:pt>
                <c:pt idx="2">
                  <c:v>0</c:v>
                </c:pt>
                <c:pt idx="3">
                  <c:v>0</c:v>
                </c:pt>
                <c:pt idx="4">
                  <c:v>1</c:v>
                </c:pt>
                <c:pt idx="5">
                  <c:v>7.9411764705882355</c:v>
                </c:pt>
                <c:pt idx="6">
                  <c:v>20.862745098039216</c:v>
                </c:pt>
                <c:pt idx="7">
                  <c:v>44.692810457516337</c:v>
                </c:pt>
                <c:pt idx="8">
                  <c:v>67.862745098039213</c:v>
                </c:pt>
                <c:pt idx="9">
                  <c:v>84.437908496732021</c:v>
                </c:pt>
                <c:pt idx="10">
                  <c:v>95.333333333333329</c:v>
                </c:pt>
                <c:pt idx="11">
                  <c:v>98</c:v>
                </c:pt>
                <c:pt idx="12">
                  <c:v>100</c:v>
                </c:pt>
                <c:pt idx="13">
                  <c:v>100</c:v>
                </c:pt>
                <c:pt idx="14">
                  <c:v>100</c:v>
                </c:pt>
                <c:pt idx="15">
                  <c:v>100</c:v>
                </c:pt>
              </c:numCache>
            </c:numRef>
          </c:yVal>
          <c:smooth val="0"/>
        </c:ser>
        <c:ser>
          <c:idx val="1"/>
          <c:order val="14"/>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100</c:v>
                </c:pt>
                <c:pt idx="4">
                  <c:v>97.804741227737551</c:v>
                </c:pt>
                <c:pt idx="5">
                  <c:v>86.979844523133124</c:v>
                </c:pt>
                <c:pt idx="6">
                  <c:v>73.883990467912383</c:v>
                </c:pt>
                <c:pt idx="7">
                  <c:v>61.343259320620056</c:v>
                </c:pt>
                <c:pt idx="8">
                  <c:v>50.82115692943114</c:v>
                </c:pt>
                <c:pt idx="9">
                  <c:v>41.762560386417171</c:v>
                </c:pt>
                <c:pt idx="10">
                  <c:v>35.498176328454598</c:v>
                </c:pt>
                <c:pt idx="11">
                  <c:v>31.73954589367705</c:v>
                </c:pt>
                <c:pt idx="12">
                  <c:v>26.310413043442814</c:v>
                </c:pt>
                <c:pt idx="13">
                  <c:v>22.969408212529444</c:v>
                </c:pt>
                <c:pt idx="14">
                  <c:v>17.540275362295212</c:v>
                </c:pt>
                <c:pt idx="15">
                  <c:v>4.5938816425058882</c:v>
                </c:pt>
                <c:pt idx="16">
                  <c:v>1.2528768115925151</c:v>
                </c:pt>
                <c:pt idx="17">
                  <c:v>0.41762560386417169</c:v>
                </c:pt>
              </c:numCache>
            </c:numRef>
          </c:yVal>
          <c:smooth val="0"/>
        </c:ser>
        <c:dLbls>
          <c:showLegendKey val="0"/>
          <c:showVal val="0"/>
          <c:showCatName val="0"/>
          <c:showSerName val="0"/>
          <c:showPercent val="0"/>
          <c:showBubbleSize val="0"/>
        </c:dLbls>
        <c:axId val="104407808"/>
        <c:axId val="104409728"/>
      </c:scatterChart>
      <c:valAx>
        <c:axId val="104407808"/>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04409728"/>
        <c:crosses val="autoZero"/>
        <c:crossBetween val="midCat"/>
        <c:majorUnit val="10"/>
        <c:minorUnit val="10"/>
      </c:valAx>
      <c:valAx>
        <c:axId val="104409728"/>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04407808"/>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28</xdr:col>
      <xdr:colOff>161746</xdr:colOff>
      <xdr:row>29</xdr:row>
      <xdr:rowOff>94546</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 y="0"/>
          <a:ext cx="9915346" cy="8143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04" y="5594056"/>
          <a:ext cx="7234537" cy="386290"/>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487" y="5587950"/>
          <a:ext cx="6961764" cy="4002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5"/>
  <sheetViews>
    <sheetView topLeftCell="X1" workbookViewId="0">
      <selection activeCell="AH28" sqref="AH28"/>
    </sheetView>
  </sheetViews>
  <sheetFormatPr defaultRowHeight="15" x14ac:dyDescent="0.25"/>
  <cols>
    <col min="30" max="32" width="9.140625" style="57"/>
    <col min="33" max="33" width="11.140625" style="57" customWidth="1"/>
    <col min="34" max="36" width="9.140625" style="57"/>
    <col min="37" max="37" width="9.42578125" style="57" customWidth="1"/>
    <col min="38" max="38" width="9.140625" style="57"/>
  </cols>
  <sheetData>
    <row r="1" spans="2:38" ht="23.25" x14ac:dyDescent="0.35">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169" t="s">
        <v>49</v>
      </c>
      <c r="AE1" s="169"/>
      <c r="AF1" s="169"/>
      <c r="AG1" s="169"/>
      <c r="AH1" s="169"/>
      <c r="AI1" s="169"/>
      <c r="AJ1" s="169"/>
      <c r="AK1" s="169"/>
      <c r="AL1" s="56"/>
    </row>
    <row r="2" spans="2:38" ht="23.25" x14ac:dyDescent="0.35">
      <c r="B2" s="169" t="s">
        <v>50</v>
      </c>
      <c r="C2" s="169"/>
      <c r="D2" s="169"/>
      <c r="E2" s="169"/>
      <c r="F2" s="169"/>
      <c r="G2" s="169"/>
      <c r="H2" s="169"/>
      <c r="I2" s="169"/>
      <c r="J2" s="169"/>
      <c r="K2" s="169"/>
      <c r="L2" s="56"/>
      <c r="M2" s="56"/>
      <c r="N2" s="56"/>
      <c r="O2" s="56"/>
      <c r="P2" s="56"/>
      <c r="Q2" s="56"/>
      <c r="R2" s="56"/>
      <c r="S2" s="56"/>
      <c r="T2" s="56"/>
      <c r="U2" s="56"/>
      <c r="V2" s="56"/>
      <c r="W2" s="56"/>
      <c r="X2" s="56"/>
      <c r="Y2" s="56"/>
      <c r="Z2" s="56"/>
      <c r="AA2" s="56"/>
      <c r="AB2" s="56"/>
      <c r="AC2" s="56"/>
      <c r="AD2" s="57" t="s">
        <v>51</v>
      </c>
      <c r="AF2" s="109">
        <f>+AE26</f>
        <v>177.5</v>
      </c>
      <c r="AG2" s="57" t="s">
        <v>52</v>
      </c>
      <c r="AL2" s="56"/>
    </row>
    <row r="3" spans="2:38" x14ac:dyDescent="0.25">
      <c r="B3" s="58" t="s">
        <v>53</v>
      </c>
      <c r="C3" s="59"/>
      <c r="D3" s="60" t="s">
        <v>5</v>
      </c>
      <c r="E3" s="59"/>
      <c r="F3" s="57" t="s">
        <v>6</v>
      </c>
      <c r="G3" s="59" t="s">
        <v>54</v>
      </c>
      <c r="H3" s="59"/>
      <c r="I3" s="59"/>
      <c r="J3" s="59"/>
      <c r="K3" s="58"/>
      <c r="L3" s="56"/>
      <c r="M3" s="56"/>
      <c r="N3" s="56"/>
      <c r="O3" s="56"/>
      <c r="P3" s="56"/>
      <c r="Q3" s="56"/>
      <c r="R3" s="56"/>
      <c r="S3" s="56"/>
      <c r="T3" s="56"/>
      <c r="U3" s="56"/>
      <c r="V3" s="56"/>
      <c r="W3" s="56"/>
      <c r="X3" s="56"/>
      <c r="Y3" s="56"/>
      <c r="Z3" s="56"/>
      <c r="AA3" s="56"/>
      <c r="AB3" s="56"/>
      <c r="AC3" s="56"/>
      <c r="AD3" s="57" t="s">
        <v>55</v>
      </c>
      <c r="AF3" s="116">
        <v>8163</v>
      </c>
      <c r="AG3" s="57" t="s">
        <v>56</v>
      </c>
      <c r="AH3" s="110">
        <f>+AF3*0.0022046</f>
        <v>17.996149800000001</v>
      </c>
      <c r="AI3" s="57" t="s">
        <v>52</v>
      </c>
      <c r="AL3" s="56"/>
    </row>
    <row r="4" spans="2:38" x14ac:dyDescent="0.25">
      <c r="B4" s="58" t="s">
        <v>12</v>
      </c>
      <c r="C4" s="61">
        <v>41488</v>
      </c>
      <c r="D4" s="62">
        <v>0.61458333333333337</v>
      </c>
      <c r="E4" s="63"/>
      <c r="F4" s="64" t="s">
        <v>57</v>
      </c>
      <c r="G4" s="63"/>
      <c r="H4" s="63"/>
      <c r="I4" s="63"/>
      <c r="J4" s="63"/>
      <c r="K4" s="58"/>
      <c r="L4" s="56"/>
      <c r="M4" s="56"/>
      <c r="N4" s="56"/>
      <c r="O4" s="56"/>
      <c r="P4" s="56"/>
      <c r="Q4" s="56"/>
      <c r="R4" s="56"/>
      <c r="S4" s="56"/>
      <c r="T4" s="56"/>
      <c r="U4" s="56"/>
      <c r="V4" s="56"/>
      <c r="W4" s="56"/>
      <c r="X4" s="56"/>
      <c r="Y4" s="56"/>
      <c r="Z4" s="56"/>
      <c r="AA4" s="56"/>
      <c r="AB4" s="56"/>
      <c r="AC4" s="56"/>
      <c r="AD4" s="57" t="s">
        <v>58</v>
      </c>
      <c r="AF4" s="127">
        <f>1-AH3/H42</f>
        <v>6.7557005181347107E-2</v>
      </c>
      <c r="AL4" s="56"/>
    </row>
    <row r="5" spans="2:38" ht="15.75" thickBot="1" x14ac:dyDescent="0.3">
      <c r="B5" s="58" t="s">
        <v>15</v>
      </c>
      <c r="C5" s="63"/>
      <c r="D5" s="65" t="s">
        <v>59</v>
      </c>
      <c r="E5" s="63"/>
      <c r="F5" s="64" t="s">
        <v>60</v>
      </c>
      <c r="G5" s="118" t="s">
        <v>61</v>
      </c>
      <c r="H5" s="63"/>
      <c r="I5" s="63"/>
      <c r="J5" s="63"/>
      <c r="K5" s="58"/>
      <c r="L5" s="56"/>
      <c r="M5" s="56"/>
      <c r="N5" s="56"/>
      <c r="O5" s="56"/>
      <c r="P5" s="56"/>
      <c r="Q5" s="56"/>
      <c r="R5" s="56"/>
      <c r="S5" s="56"/>
      <c r="T5" s="56"/>
      <c r="U5" s="56"/>
      <c r="V5" s="56"/>
      <c r="W5" s="56"/>
      <c r="X5" s="56"/>
      <c r="Y5" s="56"/>
      <c r="Z5" s="56"/>
      <c r="AA5" s="56"/>
      <c r="AB5" s="56"/>
      <c r="AC5" s="56"/>
      <c r="AF5" s="111"/>
      <c r="AL5" s="56"/>
    </row>
    <row r="6" spans="2:38" x14ac:dyDescent="0.25">
      <c r="B6" s="58" t="s">
        <v>62</v>
      </c>
      <c r="C6" s="63"/>
      <c r="D6" s="63" t="s">
        <v>63</v>
      </c>
      <c r="E6" s="63"/>
      <c r="F6" s="64"/>
      <c r="G6" s="63"/>
      <c r="H6" s="63"/>
      <c r="I6" s="63"/>
      <c r="J6" s="63"/>
      <c r="K6" s="58"/>
      <c r="L6" s="56"/>
      <c r="M6" s="56"/>
      <c r="N6" s="56"/>
      <c r="O6" s="56"/>
      <c r="P6" s="56"/>
      <c r="Q6" s="56"/>
      <c r="R6" s="56"/>
      <c r="S6" s="56"/>
      <c r="T6" s="56"/>
      <c r="U6" s="56"/>
      <c r="V6" s="56"/>
      <c r="W6" s="56"/>
      <c r="X6" s="56"/>
      <c r="Y6" s="56"/>
      <c r="Z6" s="56"/>
      <c r="AA6" s="56"/>
      <c r="AB6" s="56"/>
      <c r="AC6" s="56"/>
      <c r="AE6" s="170" t="s">
        <v>64</v>
      </c>
      <c r="AF6" s="171"/>
      <c r="AG6" s="171"/>
      <c r="AH6" s="172"/>
      <c r="AL6" s="56"/>
    </row>
    <row r="7" spans="2:38" ht="43.5" x14ac:dyDescent="0.25">
      <c r="B7" s="59" t="s">
        <v>65</v>
      </c>
      <c r="C7" s="63"/>
      <c r="D7" s="63"/>
      <c r="E7" s="63"/>
      <c r="F7" s="64"/>
      <c r="G7" s="63"/>
      <c r="H7" s="63"/>
      <c r="I7" s="63"/>
      <c r="J7" s="63"/>
      <c r="K7" s="58"/>
      <c r="L7" s="56"/>
      <c r="M7" s="56"/>
      <c r="N7" s="56"/>
      <c r="O7" s="56"/>
      <c r="P7" s="56"/>
      <c r="Q7" s="56"/>
      <c r="R7" s="56"/>
      <c r="S7" s="56"/>
      <c r="T7" s="56"/>
      <c r="U7" s="56"/>
      <c r="V7" s="56"/>
      <c r="W7" s="56"/>
      <c r="X7" s="56"/>
      <c r="Y7" s="56"/>
      <c r="Z7" s="56"/>
      <c r="AA7" s="56"/>
      <c r="AB7" s="56"/>
      <c r="AC7" s="56"/>
      <c r="AE7" s="112" t="s">
        <v>66</v>
      </c>
      <c r="AF7" s="112" t="s">
        <v>67</v>
      </c>
      <c r="AG7" s="87" t="s">
        <v>68</v>
      </c>
      <c r="AH7" s="87" t="s">
        <v>69</v>
      </c>
      <c r="AI7" s="87" t="s">
        <v>70</v>
      </c>
      <c r="AJ7" s="87" t="s">
        <v>71</v>
      </c>
      <c r="AK7" s="87" t="s">
        <v>72</v>
      </c>
      <c r="AL7" s="56"/>
    </row>
    <row r="8" spans="2:38" x14ac:dyDescent="0.25">
      <c r="B8" s="58" t="s">
        <v>19</v>
      </c>
      <c r="C8" s="63"/>
      <c r="D8" s="63" t="s">
        <v>20</v>
      </c>
      <c r="E8" s="63"/>
      <c r="F8" s="56"/>
      <c r="G8" s="63"/>
      <c r="H8" s="63"/>
      <c r="I8" s="63"/>
      <c r="J8" s="63"/>
      <c r="K8" s="58"/>
      <c r="L8" s="56"/>
      <c r="M8" s="56"/>
      <c r="N8" s="56"/>
      <c r="O8" s="56"/>
      <c r="P8" s="56"/>
      <c r="Q8" s="56"/>
      <c r="R8" s="56"/>
      <c r="S8" s="56"/>
      <c r="T8" s="56"/>
      <c r="U8" s="56"/>
      <c r="V8" s="56"/>
      <c r="W8" s="56"/>
      <c r="X8" s="56"/>
      <c r="Y8" s="56"/>
      <c r="Z8" s="56"/>
      <c r="AA8" s="56"/>
      <c r="AB8" s="56"/>
      <c r="AC8" s="56"/>
      <c r="AD8" s="128">
        <v>360</v>
      </c>
      <c r="AE8" s="90">
        <f t="shared" ref="AE8:AE16" si="0">+H30</f>
        <v>0</v>
      </c>
      <c r="AF8" s="90">
        <f>+AE8</f>
        <v>0</v>
      </c>
      <c r="AG8" s="90">
        <f>+AF8</f>
        <v>0</v>
      </c>
      <c r="AH8" s="113">
        <f t="shared" ref="AH8:AH17" si="1">1-(AG8/AF$27)</f>
        <v>1</v>
      </c>
      <c r="AI8" s="115"/>
      <c r="AJ8" s="115"/>
      <c r="AK8" s="120">
        <f t="shared" ref="AK8:AK17" si="2">+AH8*100</f>
        <v>100</v>
      </c>
      <c r="AL8" s="56"/>
    </row>
    <row r="9" spans="2:38" ht="15.75" thickBot="1" x14ac:dyDescent="0.3">
      <c r="B9" s="56"/>
      <c r="C9" s="56"/>
      <c r="D9" s="56"/>
      <c r="E9" s="56"/>
      <c r="F9" s="56"/>
      <c r="G9" s="63"/>
      <c r="H9" s="63"/>
      <c r="I9" s="63"/>
      <c r="J9" s="63"/>
      <c r="K9" s="58"/>
      <c r="L9" s="56"/>
      <c r="M9" s="56"/>
      <c r="N9" s="56"/>
      <c r="O9" s="56"/>
      <c r="P9" s="56"/>
      <c r="Q9" s="56"/>
      <c r="R9" s="56"/>
      <c r="S9" s="56"/>
      <c r="T9" s="56"/>
      <c r="U9" s="56"/>
      <c r="V9" s="56"/>
      <c r="W9" s="56"/>
      <c r="X9" s="56"/>
      <c r="Y9" s="56"/>
      <c r="Z9" s="56"/>
      <c r="AA9" s="56"/>
      <c r="AB9" s="56"/>
      <c r="AC9" s="56"/>
      <c r="AD9" s="128">
        <v>256</v>
      </c>
      <c r="AE9" s="90">
        <f t="shared" si="0"/>
        <v>0</v>
      </c>
      <c r="AF9" s="90">
        <f t="shared" ref="AF9:AF17" si="3">+AE9</f>
        <v>0</v>
      </c>
      <c r="AG9" s="114">
        <f t="shared" ref="AG9:AG17" si="4">+AF9+AG8</f>
        <v>0</v>
      </c>
      <c r="AH9" s="113">
        <f t="shared" si="1"/>
        <v>1</v>
      </c>
      <c r="AI9" s="115"/>
      <c r="AJ9" s="115"/>
      <c r="AK9" s="120">
        <f t="shared" si="2"/>
        <v>100</v>
      </c>
      <c r="AL9" s="56"/>
    </row>
    <row r="10" spans="2:38" ht="18.75" thickBot="1" x14ac:dyDescent="0.3">
      <c r="B10" s="173" t="s">
        <v>73</v>
      </c>
      <c r="C10" s="174"/>
      <c r="D10" s="174"/>
      <c r="E10" s="175"/>
      <c r="F10" s="56"/>
      <c r="G10" s="66"/>
      <c r="H10" s="66"/>
      <c r="I10" s="66"/>
      <c r="J10" s="66"/>
      <c r="K10" s="56"/>
      <c r="L10" s="56"/>
      <c r="M10" s="56"/>
      <c r="N10" s="56"/>
      <c r="O10" s="56"/>
      <c r="P10" s="56"/>
      <c r="Q10" s="56"/>
      <c r="R10" s="56"/>
      <c r="S10" s="56"/>
      <c r="T10" s="56"/>
      <c r="U10" s="56"/>
      <c r="V10" s="56"/>
      <c r="W10" s="56"/>
      <c r="X10" s="56"/>
      <c r="Y10" s="56"/>
      <c r="Z10" s="56"/>
      <c r="AA10" s="56"/>
      <c r="AB10" s="56"/>
      <c r="AC10" s="56"/>
      <c r="AD10" s="128">
        <v>180</v>
      </c>
      <c r="AE10" s="90">
        <f t="shared" si="0"/>
        <v>0</v>
      </c>
      <c r="AF10" s="90">
        <f t="shared" si="3"/>
        <v>0</v>
      </c>
      <c r="AG10" s="114">
        <f t="shared" si="4"/>
        <v>0</v>
      </c>
      <c r="AH10" s="113">
        <f t="shared" si="1"/>
        <v>1</v>
      </c>
      <c r="AI10" s="115"/>
      <c r="AJ10" s="115"/>
      <c r="AK10" s="120">
        <f t="shared" si="2"/>
        <v>100</v>
      </c>
      <c r="AL10" s="56"/>
    </row>
    <row r="11" spans="2:38" ht="18.75" x14ac:dyDescent="0.35">
      <c r="B11" s="67" t="s">
        <v>74</v>
      </c>
      <c r="C11" s="67" t="s">
        <v>75</v>
      </c>
      <c r="D11" s="67" t="s">
        <v>76</v>
      </c>
      <c r="E11" s="67" t="s">
        <v>77</v>
      </c>
      <c r="F11" s="56"/>
      <c r="G11" s="68" t="s">
        <v>78</v>
      </c>
      <c r="H11" s="59">
        <v>100</v>
      </c>
      <c r="I11" s="59"/>
      <c r="J11" s="58"/>
      <c r="K11" s="56"/>
      <c r="L11" s="56"/>
      <c r="M11" s="56"/>
      <c r="N11" s="56"/>
      <c r="O11" s="56"/>
      <c r="P11" s="56"/>
      <c r="Q11" s="56"/>
      <c r="R11" s="56"/>
      <c r="S11" s="56"/>
      <c r="T11" s="56"/>
      <c r="U11" s="56"/>
      <c r="V11" s="56"/>
      <c r="W11" s="56"/>
      <c r="X11" s="56"/>
      <c r="Y11" s="56"/>
      <c r="Z11" s="56"/>
      <c r="AA11" s="56"/>
      <c r="AB11" s="56"/>
      <c r="AC11" s="56"/>
      <c r="AD11" s="128">
        <v>128</v>
      </c>
      <c r="AE11" s="90">
        <f t="shared" si="0"/>
        <v>0</v>
      </c>
      <c r="AF11" s="90">
        <f t="shared" si="3"/>
        <v>0</v>
      </c>
      <c r="AG11" s="114">
        <f t="shared" si="4"/>
        <v>0</v>
      </c>
      <c r="AH11" s="113">
        <f>1-(AG11/AF$27)</f>
        <v>1</v>
      </c>
      <c r="AI11" s="115"/>
      <c r="AJ11" s="115"/>
      <c r="AK11" s="120">
        <f t="shared" si="2"/>
        <v>100</v>
      </c>
      <c r="AL11" s="56"/>
    </row>
    <row r="12" spans="2:38" ht="57" x14ac:dyDescent="0.25">
      <c r="B12" s="69" t="s">
        <v>79</v>
      </c>
      <c r="C12" s="70" t="s">
        <v>80</v>
      </c>
      <c r="D12" s="70" t="s">
        <v>81</v>
      </c>
      <c r="E12" s="70" t="s">
        <v>82</v>
      </c>
      <c r="F12" s="56"/>
      <c r="G12" s="68" t="s">
        <v>83</v>
      </c>
      <c r="H12" s="71">
        <v>1</v>
      </c>
      <c r="I12" s="63"/>
      <c r="J12" s="56"/>
      <c r="K12" s="56"/>
      <c r="L12" s="56"/>
      <c r="M12" s="56"/>
      <c r="N12" s="56"/>
      <c r="O12" s="56"/>
      <c r="P12" s="56"/>
      <c r="Q12" s="56"/>
      <c r="R12" s="56"/>
      <c r="S12" s="56"/>
      <c r="T12" s="56"/>
      <c r="U12" s="56"/>
      <c r="V12" s="56"/>
      <c r="W12" s="56"/>
      <c r="X12" s="56"/>
      <c r="Y12" s="56"/>
      <c r="Z12" s="56"/>
      <c r="AA12" s="56"/>
      <c r="AB12" s="56"/>
      <c r="AC12" s="56"/>
      <c r="AD12" s="129">
        <v>90</v>
      </c>
      <c r="AE12" s="90">
        <f t="shared" si="0"/>
        <v>8.7000000000000011</v>
      </c>
      <c r="AF12" s="90">
        <f t="shared" si="3"/>
        <v>8.7000000000000011</v>
      </c>
      <c r="AG12" s="114">
        <f t="shared" si="4"/>
        <v>8.7000000000000011</v>
      </c>
      <c r="AH12" s="113">
        <f t="shared" si="1"/>
        <v>0.97804741227737557</v>
      </c>
      <c r="AI12" s="115"/>
      <c r="AJ12" s="115"/>
      <c r="AK12" s="120">
        <f t="shared" si="2"/>
        <v>97.804741227737551</v>
      </c>
      <c r="AL12" s="56"/>
    </row>
    <row r="13" spans="2:38" ht="22.5" x14ac:dyDescent="0.25">
      <c r="B13" s="69"/>
      <c r="C13" s="70"/>
      <c r="D13" s="70"/>
      <c r="E13" s="72" t="s">
        <v>84</v>
      </c>
      <c r="F13" s="56"/>
      <c r="G13" s="68"/>
      <c r="H13" s="66"/>
      <c r="I13" s="66"/>
      <c r="J13" s="56"/>
      <c r="K13" s="56"/>
      <c r="L13" s="56"/>
      <c r="M13" s="56"/>
      <c r="N13" s="56"/>
      <c r="O13" s="56"/>
      <c r="P13" s="56"/>
      <c r="Q13" s="56"/>
      <c r="R13" s="56"/>
      <c r="S13" s="56"/>
      <c r="T13" s="56"/>
      <c r="U13" s="56"/>
      <c r="V13" s="56"/>
      <c r="W13" s="56"/>
      <c r="X13" s="56"/>
      <c r="Y13" s="56"/>
      <c r="Z13" s="56"/>
      <c r="AA13" s="56"/>
      <c r="AB13" s="56"/>
      <c r="AC13" s="56"/>
      <c r="AD13" s="129">
        <v>64</v>
      </c>
      <c r="AE13" s="90">
        <f t="shared" si="0"/>
        <v>42.9</v>
      </c>
      <c r="AF13" s="90">
        <f t="shared" si="3"/>
        <v>42.9</v>
      </c>
      <c r="AG13" s="114">
        <f t="shared" si="4"/>
        <v>51.6</v>
      </c>
      <c r="AH13" s="113">
        <f t="shared" si="1"/>
        <v>0.86979844523133121</v>
      </c>
      <c r="AI13" s="115"/>
      <c r="AJ13" s="115"/>
      <c r="AK13" s="120">
        <f t="shared" si="2"/>
        <v>86.979844523133124</v>
      </c>
      <c r="AL13" s="56"/>
    </row>
    <row r="14" spans="2:38" x14ac:dyDescent="0.25">
      <c r="B14" s="73">
        <v>1</v>
      </c>
      <c r="C14" s="74">
        <v>1.7</v>
      </c>
      <c r="D14" s="74">
        <v>76.2</v>
      </c>
      <c r="E14" s="121">
        <f t="shared" ref="E14:E20" si="5">D14-C14</f>
        <v>74.5</v>
      </c>
      <c r="F14" s="56"/>
      <c r="G14" s="68" t="s">
        <v>85</v>
      </c>
      <c r="H14" s="119" t="s">
        <v>86</v>
      </c>
      <c r="I14" s="59"/>
      <c r="J14" s="56"/>
      <c r="K14" s="56"/>
      <c r="L14" s="56"/>
      <c r="M14" s="56"/>
      <c r="N14" s="56"/>
      <c r="O14" s="56"/>
      <c r="P14" s="56"/>
      <c r="Q14" s="56"/>
      <c r="R14" s="56"/>
      <c r="S14" s="56"/>
      <c r="T14" s="56"/>
      <c r="U14" s="56"/>
      <c r="V14" s="56"/>
      <c r="W14" s="56"/>
      <c r="X14" s="56"/>
      <c r="Y14" s="56"/>
      <c r="Z14" s="56"/>
      <c r="AA14" s="56"/>
      <c r="AB14" s="56"/>
      <c r="AC14" s="56"/>
      <c r="AD14" s="128">
        <v>45</v>
      </c>
      <c r="AE14" s="90">
        <f t="shared" si="0"/>
        <v>51.9</v>
      </c>
      <c r="AF14" s="90">
        <f t="shared" si="3"/>
        <v>51.9</v>
      </c>
      <c r="AG14" s="114">
        <f t="shared" si="4"/>
        <v>103.5</v>
      </c>
      <c r="AH14" s="113">
        <f t="shared" si="1"/>
        <v>0.73883990467912386</v>
      </c>
      <c r="AI14" s="115"/>
      <c r="AJ14" s="115"/>
      <c r="AK14" s="120">
        <f t="shared" si="2"/>
        <v>73.883990467912383</v>
      </c>
      <c r="AL14" s="56"/>
    </row>
    <row r="15" spans="2:38" x14ac:dyDescent="0.25">
      <c r="B15" s="73">
        <v>2</v>
      </c>
      <c r="C15" s="74">
        <v>1.7</v>
      </c>
      <c r="D15" s="74">
        <v>86.4</v>
      </c>
      <c r="E15" s="121">
        <f t="shared" si="5"/>
        <v>84.7</v>
      </c>
      <c r="F15" s="56"/>
      <c r="G15" s="56"/>
      <c r="H15" s="56"/>
      <c r="I15" s="56"/>
      <c r="J15" s="56"/>
      <c r="K15" s="56"/>
      <c r="L15" s="58"/>
      <c r="M15" s="58"/>
      <c r="N15" s="58"/>
      <c r="O15" s="58"/>
      <c r="P15" s="56"/>
      <c r="Q15" s="56"/>
      <c r="R15" s="56"/>
      <c r="S15" s="56"/>
      <c r="T15" s="56"/>
      <c r="U15" s="56"/>
      <c r="V15" s="56"/>
      <c r="W15" s="56"/>
      <c r="X15" s="56"/>
      <c r="Y15" s="56"/>
      <c r="Z15" s="56"/>
      <c r="AA15" s="56"/>
      <c r="AB15" s="56"/>
      <c r="AC15" s="56"/>
      <c r="AD15" s="128">
        <v>32</v>
      </c>
      <c r="AE15" s="90">
        <f t="shared" si="0"/>
        <v>49.699999999999996</v>
      </c>
      <c r="AF15" s="90">
        <f t="shared" si="3"/>
        <v>49.699999999999996</v>
      </c>
      <c r="AG15" s="114">
        <f t="shared" si="4"/>
        <v>153.19999999999999</v>
      </c>
      <c r="AH15" s="113">
        <f t="shared" si="1"/>
        <v>0.61343259320620058</v>
      </c>
      <c r="AI15" s="115"/>
      <c r="AJ15" s="115"/>
      <c r="AK15" s="120">
        <f t="shared" si="2"/>
        <v>61.343259320620056</v>
      </c>
      <c r="AL15" s="56"/>
    </row>
    <row r="16" spans="2:38" x14ac:dyDescent="0.25">
      <c r="B16" s="73">
        <v>3</v>
      </c>
      <c r="C16" s="74">
        <v>1.7</v>
      </c>
      <c r="D16" s="74">
        <v>88.6</v>
      </c>
      <c r="E16" s="121">
        <f t="shared" si="5"/>
        <v>86.899999999999991</v>
      </c>
      <c r="F16" s="56"/>
      <c r="G16" s="176" t="s">
        <v>33</v>
      </c>
      <c r="H16" s="176"/>
      <c r="I16" s="176"/>
      <c r="J16" s="176"/>
      <c r="K16" s="56"/>
      <c r="L16" s="58"/>
      <c r="M16" s="58"/>
      <c r="N16" s="58"/>
      <c r="O16" s="58"/>
      <c r="P16" s="56"/>
      <c r="Q16" s="56"/>
      <c r="R16" s="56"/>
      <c r="S16" s="56"/>
      <c r="T16" s="56"/>
      <c r="U16" s="56"/>
      <c r="V16" s="56"/>
      <c r="W16" s="56"/>
      <c r="X16" s="56"/>
      <c r="Y16" s="56"/>
      <c r="Z16" s="56"/>
      <c r="AA16" s="56"/>
      <c r="AB16" s="56"/>
      <c r="AC16" s="56"/>
      <c r="AD16" s="128">
        <v>22.5</v>
      </c>
      <c r="AE16" s="90">
        <f t="shared" si="0"/>
        <v>41.699999999999996</v>
      </c>
      <c r="AF16" s="90">
        <f t="shared" si="3"/>
        <v>41.699999999999996</v>
      </c>
      <c r="AG16" s="114">
        <f t="shared" si="4"/>
        <v>194.89999999999998</v>
      </c>
      <c r="AH16" s="113">
        <f t="shared" si="1"/>
        <v>0.50821156929431144</v>
      </c>
      <c r="AI16" s="115"/>
      <c r="AJ16" s="115"/>
      <c r="AK16" s="120">
        <f t="shared" si="2"/>
        <v>50.82115692943114</v>
      </c>
      <c r="AL16" s="56"/>
    </row>
    <row r="17" spans="2:38" x14ac:dyDescent="0.25">
      <c r="B17" s="73">
        <v>4</v>
      </c>
      <c r="C17" s="74">
        <v>1.7</v>
      </c>
      <c r="D17" s="74">
        <v>82</v>
      </c>
      <c r="E17" s="121">
        <f t="shared" si="5"/>
        <v>80.3</v>
      </c>
      <c r="F17" s="64" t="s">
        <v>87</v>
      </c>
      <c r="G17" s="73" t="s">
        <v>88</v>
      </c>
      <c r="H17" s="177" t="s">
        <v>35</v>
      </c>
      <c r="I17" s="178"/>
      <c r="J17" s="178"/>
      <c r="K17" s="179"/>
      <c r="L17" s="76"/>
      <c r="M17" s="76"/>
      <c r="N17" s="76"/>
      <c r="O17" s="76"/>
      <c r="P17" s="56"/>
      <c r="Q17" s="56"/>
      <c r="R17" s="56"/>
      <c r="S17" s="56"/>
      <c r="T17" s="56"/>
      <c r="U17" s="56"/>
      <c r="V17" s="56"/>
      <c r="W17" s="56"/>
      <c r="X17" s="56"/>
      <c r="Y17" s="56"/>
      <c r="Z17" s="56"/>
      <c r="AA17" s="56"/>
      <c r="AB17" s="56"/>
      <c r="AC17" s="56"/>
      <c r="AD17" s="128">
        <v>16</v>
      </c>
      <c r="AE17" s="114">
        <f>+H39</f>
        <v>35.9</v>
      </c>
      <c r="AF17" s="90">
        <f t="shared" si="3"/>
        <v>35.9</v>
      </c>
      <c r="AG17" s="114">
        <f t="shared" si="4"/>
        <v>230.79999999999998</v>
      </c>
      <c r="AH17" s="113">
        <f t="shared" si="1"/>
        <v>0.41762560386417169</v>
      </c>
      <c r="AI17" s="117">
        <v>100</v>
      </c>
      <c r="AJ17" s="113">
        <f t="shared" ref="AJ17:AJ25" si="6">+AI17/100*AH$17</f>
        <v>0.41762560386417169</v>
      </c>
      <c r="AK17" s="120">
        <f t="shared" si="2"/>
        <v>41.762560386417171</v>
      </c>
      <c r="AL17" s="56"/>
    </row>
    <row r="18" spans="2:38" x14ac:dyDescent="0.25">
      <c r="B18" s="73">
        <v>5</v>
      </c>
      <c r="C18" s="74">
        <v>1.7</v>
      </c>
      <c r="D18" s="74">
        <v>85.3</v>
      </c>
      <c r="E18" s="121">
        <f t="shared" si="5"/>
        <v>83.6</v>
      </c>
      <c r="F18" s="56"/>
      <c r="G18" s="77">
        <v>614</v>
      </c>
      <c r="H18" s="163" t="s">
        <v>36</v>
      </c>
      <c r="I18" s="164"/>
      <c r="J18" s="164"/>
      <c r="K18" s="165"/>
      <c r="L18" s="78"/>
      <c r="M18" s="78"/>
      <c r="N18" s="78"/>
      <c r="O18" s="78"/>
      <c r="P18" s="56"/>
      <c r="Q18" s="56"/>
      <c r="R18" s="56"/>
      <c r="S18" s="56"/>
      <c r="T18" s="56"/>
      <c r="U18" s="56"/>
      <c r="V18" s="56"/>
      <c r="W18" s="56"/>
      <c r="X18" s="56"/>
      <c r="Y18" s="56"/>
      <c r="Z18" s="56"/>
      <c r="AA18" s="56"/>
      <c r="AB18" s="56"/>
      <c r="AC18" s="56"/>
      <c r="AD18" s="128">
        <v>8</v>
      </c>
      <c r="AE18" s="115"/>
      <c r="AF18" s="115"/>
      <c r="AG18" s="115"/>
      <c r="AH18" s="115"/>
      <c r="AI18" s="117">
        <v>85</v>
      </c>
      <c r="AJ18" s="113">
        <f t="shared" si="6"/>
        <v>0.35498176328454595</v>
      </c>
      <c r="AK18" s="120">
        <f t="shared" ref="AK18:AK25" si="7">+AJ18*100</f>
        <v>35.498176328454598</v>
      </c>
      <c r="AL18" s="56"/>
    </row>
    <row r="19" spans="2:38" x14ac:dyDescent="0.25">
      <c r="B19" s="73">
        <v>6</v>
      </c>
      <c r="C19" s="74"/>
      <c r="D19" s="74"/>
      <c r="E19" s="121">
        <f t="shared" si="5"/>
        <v>0</v>
      </c>
      <c r="F19" s="56"/>
      <c r="G19" s="77">
        <v>615</v>
      </c>
      <c r="H19" s="163" t="s">
        <v>37</v>
      </c>
      <c r="I19" s="164"/>
      <c r="J19" s="164"/>
      <c r="K19" s="165"/>
      <c r="L19" s="78"/>
      <c r="M19" s="78"/>
      <c r="N19" s="78"/>
      <c r="O19" s="78"/>
      <c r="P19" s="56"/>
      <c r="Q19" s="56"/>
      <c r="R19" s="56"/>
      <c r="S19" s="56"/>
      <c r="T19" s="56"/>
      <c r="U19" s="56"/>
      <c r="V19" s="56"/>
      <c r="W19" s="56"/>
      <c r="X19" s="56"/>
      <c r="Y19" s="56"/>
      <c r="Z19" s="56"/>
      <c r="AA19" s="56"/>
      <c r="AB19" s="56"/>
      <c r="AC19" s="56"/>
      <c r="AD19" s="128">
        <v>4</v>
      </c>
      <c r="AE19" s="115"/>
      <c r="AF19" s="115"/>
      <c r="AG19" s="115"/>
      <c r="AH19" s="115"/>
      <c r="AI19" s="117">
        <v>76</v>
      </c>
      <c r="AJ19" s="113">
        <f t="shared" si="6"/>
        <v>0.31739545893677051</v>
      </c>
      <c r="AK19" s="120">
        <f t="shared" si="7"/>
        <v>31.73954589367705</v>
      </c>
      <c r="AL19" s="56"/>
    </row>
    <row r="20" spans="2:38" x14ac:dyDescent="0.25">
      <c r="B20" s="73">
        <v>7</v>
      </c>
      <c r="C20" s="74"/>
      <c r="D20" s="74"/>
      <c r="E20" s="122">
        <f t="shared" si="5"/>
        <v>0</v>
      </c>
      <c r="F20" s="56"/>
      <c r="G20" s="77">
        <v>616</v>
      </c>
      <c r="H20" s="163" t="s">
        <v>89</v>
      </c>
      <c r="I20" s="164"/>
      <c r="J20" s="164"/>
      <c r="K20" s="165"/>
      <c r="L20" s="78"/>
      <c r="M20" s="78"/>
      <c r="N20" s="78"/>
      <c r="O20" s="78"/>
      <c r="P20" s="56"/>
      <c r="Q20" s="56"/>
      <c r="R20" s="56"/>
      <c r="S20" s="56"/>
      <c r="T20" s="56"/>
      <c r="U20" s="56"/>
      <c r="V20" s="56"/>
      <c r="W20" s="56"/>
      <c r="X20" s="56"/>
      <c r="Y20" s="56"/>
      <c r="Z20" s="56"/>
      <c r="AA20" s="56"/>
      <c r="AB20" s="56"/>
      <c r="AC20" s="56"/>
      <c r="AD20" s="128">
        <v>2</v>
      </c>
      <c r="AE20" s="115"/>
      <c r="AF20" s="115"/>
      <c r="AG20" s="115"/>
      <c r="AH20" s="115"/>
      <c r="AI20" s="117">
        <v>63</v>
      </c>
      <c r="AJ20" s="113">
        <f t="shared" si="6"/>
        <v>0.26310413043442815</v>
      </c>
      <c r="AK20" s="120">
        <f t="shared" si="7"/>
        <v>26.310413043442814</v>
      </c>
      <c r="AL20" s="56"/>
    </row>
    <row r="21" spans="2:38" x14ac:dyDescent="0.25">
      <c r="B21" s="73">
        <v>8</v>
      </c>
      <c r="C21" s="74"/>
      <c r="D21" s="74"/>
      <c r="E21" s="122"/>
      <c r="F21" s="56"/>
      <c r="G21" s="77">
        <v>617</v>
      </c>
      <c r="H21" s="163" t="s">
        <v>39</v>
      </c>
      <c r="I21" s="164"/>
      <c r="J21" s="164"/>
      <c r="K21" s="165"/>
      <c r="L21" s="78"/>
      <c r="M21" s="78"/>
      <c r="N21" s="78"/>
      <c r="O21" s="78"/>
      <c r="P21" s="56"/>
      <c r="Q21" s="56"/>
      <c r="R21" s="56"/>
      <c r="S21" s="56"/>
      <c r="T21" s="56"/>
      <c r="U21" s="56"/>
      <c r="V21" s="56"/>
      <c r="W21" s="56"/>
      <c r="X21" s="56"/>
      <c r="Y21" s="56"/>
      <c r="Z21" s="56"/>
      <c r="AA21" s="56"/>
      <c r="AB21" s="56"/>
      <c r="AC21" s="56"/>
      <c r="AD21" s="128">
        <v>1</v>
      </c>
      <c r="AE21" s="115"/>
      <c r="AF21" s="115"/>
      <c r="AG21" s="115"/>
      <c r="AH21" s="115"/>
      <c r="AI21" s="117">
        <v>55</v>
      </c>
      <c r="AJ21" s="113">
        <f t="shared" si="6"/>
        <v>0.22969408212529444</v>
      </c>
      <c r="AK21" s="120">
        <f t="shared" si="7"/>
        <v>22.969408212529444</v>
      </c>
      <c r="AL21" s="56"/>
    </row>
    <row r="22" spans="2:38" x14ac:dyDescent="0.25">
      <c r="B22" s="73">
        <v>9</v>
      </c>
      <c r="C22" s="74"/>
      <c r="D22" s="74"/>
      <c r="E22" s="122"/>
      <c r="F22" s="56"/>
      <c r="G22" s="77">
        <v>619</v>
      </c>
      <c r="H22" s="163" t="s">
        <v>40</v>
      </c>
      <c r="I22" s="164"/>
      <c r="J22" s="164"/>
      <c r="K22" s="165"/>
      <c r="L22" s="78"/>
      <c r="M22" s="78"/>
      <c r="N22" s="78"/>
      <c r="O22" s="78"/>
      <c r="P22" s="56"/>
      <c r="Q22" s="56"/>
      <c r="R22" s="56"/>
      <c r="S22" s="56"/>
      <c r="T22" s="56"/>
      <c r="U22" s="56"/>
      <c r="V22" s="56"/>
      <c r="W22" s="56"/>
      <c r="X22" s="56"/>
      <c r="Y22" s="56"/>
      <c r="Z22" s="56"/>
      <c r="AA22" s="56"/>
      <c r="AB22" s="56"/>
      <c r="AC22" s="56"/>
      <c r="AD22" s="128">
        <v>0.5</v>
      </c>
      <c r="AE22" s="115"/>
      <c r="AF22" s="115"/>
      <c r="AG22" s="115"/>
      <c r="AH22" s="115"/>
      <c r="AI22" s="117">
        <v>42</v>
      </c>
      <c r="AJ22" s="113">
        <f t="shared" si="6"/>
        <v>0.1754027536229521</v>
      </c>
      <c r="AK22" s="120">
        <f t="shared" si="7"/>
        <v>17.540275362295212</v>
      </c>
      <c r="AL22" s="56"/>
    </row>
    <row r="23" spans="2:38" x14ac:dyDescent="0.25">
      <c r="B23" s="73">
        <v>10</v>
      </c>
      <c r="C23" s="74"/>
      <c r="D23" s="74"/>
      <c r="E23" s="122"/>
      <c r="F23" s="56"/>
      <c r="G23" s="77"/>
      <c r="H23" s="163"/>
      <c r="I23" s="164"/>
      <c r="J23" s="164"/>
      <c r="K23" s="165"/>
      <c r="L23" s="78"/>
      <c r="M23" s="78"/>
      <c r="N23" s="78"/>
      <c r="O23" s="78"/>
      <c r="P23" s="56"/>
      <c r="Q23" s="56"/>
      <c r="R23" s="56"/>
      <c r="S23" s="56"/>
      <c r="T23" s="56"/>
      <c r="U23" s="56"/>
      <c r="V23" s="56"/>
      <c r="W23" s="56"/>
      <c r="X23" s="56"/>
      <c r="Y23" s="56"/>
      <c r="Z23" s="56"/>
      <c r="AA23" s="56"/>
      <c r="AB23" s="56"/>
      <c r="AC23" s="56"/>
      <c r="AD23" s="130">
        <v>0.25</v>
      </c>
      <c r="AE23" s="115"/>
      <c r="AF23" s="115"/>
      <c r="AG23" s="115"/>
      <c r="AH23" s="115"/>
      <c r="AI23" s="117">
        <v>11</v>
      </c>
      <c r="AJ23" s="113">
        <f t="shared" si="6"/>
        <v>4.5938816425058884E-2</v>
      </c>
      <c r="AK23" s="120">
        <f t="shared" si="7"/>
        <v>4.5938816425058882</v>
      </c>
      <c r="AL23" s="56"/>
    </row>
    <row r="24" spans="2:38" x14ac:dyDescent="0.25">
      <c r="B24" s="73" t="s">
        <v>90</v>
      </c>
      <c r="C24" s="74">
        <v>8.5</v>
      </c>
      <c r="D24" s="74">
        <v>418.50000000000006</v>
      </c>
      <c r="E24" s="121">
        <f>SUM(E14:E23)</f>
        <v>410</v>
      </c>
      <c r="F24" s="56"/>
      <c r="G24" s="77"/>
      <c r="H24" s="163"/>
      <c r="I24" s="164"/>
      <c r="J24" s="164"/>
      <c r="K24" s="165"/>
      <c r="L24" s="78"/>
      <c r="M24" s="78"/>
      <c r="N24" s="78"/>
      <c r="O24" s="78"/>
      <c r="P24" s="56"/>
      <c r="Q24" s="56"/>
      <c r="R24" s="56"/>
      <c r="S24" s="56"/>
      <c r="T24" s="56"/>
      <c r="U24" s="56"/>
      <c r="V24" s="56"/>
      <c r="W24" s="56"/>
      <c r="X24" s="56"/>
      <c r="Y24" s="56"/>
      <c r="Z24" s="56"/>
      <c r="AA24" s="56"/>
      <c r="AB24" s="56"/>
      <c r="AC24" s="56"/>
      <c r="AD24" s="130">
        <v>0.125</v>
      </c>
      <c r="AE24" s="115"/>
      <c r="AF24" s="115"/>
      <c r="AG24" s="115"/>
      <c r="AH24" s="115"/>
      <c r="AI24" s="117">
        <v>3</v>
      </c>
      <c r="AJ24" s="131">
        <f t="shared" si="6"/>
        <v>1.2528768115925151E-2</v>
      </c>
      <c r="AK24" s="120">
        <f t="shared" si="7"/>
        <v>1.2528768115925151</v>
      </c>
      <c r="AL24" s="56"/>
    </row>
    <row r="25" spans="2:38" x14ac:dyDescent="0.25">
      <c r="B25" s="79"/>
      <c r="C25" s="58"/>
      <c r="D25" s="58"/>
      <c r="E25" s="58"/>
      <c r="F25" s="56"/>
      <c r="G25" s="80"/>
      <c r="H25" s="81"/>
      <c r="I25" s="81"/>
      <c r="J25" s="82"/>
      <c r="K25" s="83" t="s">
        <v>91</v>
      </c>
      <c r="L25" s="58"/>
      <c r="M25" s="58"/>
      <c r="N25" s="58"/>
      <c r="O25" s="58"/>
      <c r="P25" s="56"/>
      <c r="Q25" s="56"/>
      <c r="R25" s="56"/>
      <c r="S25" s="56"/>
      <c r="T25" s="56"/>
      <c r="U25" s="56"/>
      <c r="V25" s="56"/>
      <c r="W25" s="56"/>
      <c r="X25" s="56"/>
      <c r="Y25" s="56"/>
      <c r="Z25" s="56"/>
      <c r="AA25" s="56"/>
      <c r="AB25" s="56"/>
      <c r="AC25" s="56"/>
      <c r="AD25" s="130">
        <v>6.25E-2</v>
      </c>
      <c r="AE25" s="90"/>
      <c r="AF25" s="90"/>
      <c r="AG25" s="90"/>
      <c r="AH25" s="90"/>
      <c r="AI25" s="90">
        <v>1</v>
      </c>
      <c r="AJ25" s="131">
        <f t="shared" si="6"/>
        <v>4.1762560386417171E-3</v>
      </c>
      <c r="AK25" s="120">
        <f t="shared" si="7"/>
        <v>0.41762560386417169</v>
      </c>
      <c r="AL25" s="56"/>
    </row>
    <row r="26" spans="2:38" ht="18" x14ac:dyDescent="0.25">
      <c r="B26" s="166" t="s">
        <v>92</v>
      </c>
      <c r="C26" s="167"/>
      <c r="D26" s="167"/>
      <c r="E26" s="167"/>
      <c r="F26" s="167"/>
      <c r="G26" s="167"/>
      <c r="H26" s="167"/>
      <c r="I26" s="168"/>
      <c r="J26" s="84"/>
      <c r="K26" s="76"/>
      <c r="L26" s="58"/>
      <c r="M26" s="58"/>
      <c r="N26" s="58"/>
      <c r="O26" s="58"/>
      <c r="P26" s="56"/>
      <c r="Q26" s="56"/>
      <c r="R26" s="56"/>
      <c r="S26" s="56"/>
      <c r="T26" s="56"/>
      <c r="U26" s="56"/>
      <c r="V26" s="56"/>
      <c r="W26" s="56"/>
      <c r="X26" s="56"/>
      <c r="Y26" s="56"/>
      <c r="Z26" s="56"/>
      <c r="AA26" s="56"/>
      <c r="AB26" s="56"/>
      <c r="AC26" s="56"/>
      <c r="AE26" s="109">
        <f>+H40</f>
        <v>177.5</v>
      </c>
      <c r="AF26" s="132">
        <f>(AH3/H42)*AE26</f>
        <v>165.50863158031089</v>
      </c>
      <c r="AG26" s="109"/>
      <c r="AL26" s="56"/>
    </row>
    <row r="27" spans="2:38" x14ac:dyDescent="0.25">
      <c r="B27" s="85" t="s">
        <v>74</v>
      </c>
      <c r="C27" s="85" t="s">
        <v>75</v>
      </c>
      <c r="D27" s="85" t="s">
        <v>76</v>
      </c>
      <c r="E27" s="85" t="s">
        <v>77</v>
      </c>
      <c r="F27" s="85" t="s">
        <v>93</v>
      </c>
      <c r="G27" s="85" t="s">
        <v>94</v>
      </c>
      <c r="H27" s="85" t="s">
        <v>95</v>
      </c>
      <c r="I27" s="85" t="s">
        <v>96</v>
      </c>
      <c r="J27" s="86"/>
      <c r="K27" s="86"/>
      <c r="L27" s="56"/>
      <c r="M27" s="56"/>
      <c r="N27" s="56"/>
      <c r="O27" s="56"/>
      <c r="P27" s="56"/>
      <c r="Q27" s="56"/>
      <c r="R27" s="56"/>
      <c r="S27" s="56"/>
      <c r="T27" s="56"/>
      <c r="U27" s="56"/>
      <c r="V27" s="56"/>
      <c r="W27" s="56"/>
      <c r="X27" s="56"/>
      <c r="Y27" s="56"/>
      <c r="Z27" s="56"/>
      <c r="AA27" s="56"/>
      <c r="AB27" s="56"/>
      <c r="AC27" s="56"/>
      <c r="AE27" s="57">
        <f>SUM(AE8:AE26)</f>
        <v>408.29999999999995</v>
      </c>
      <c r="AF27" s="57">
        <f>SUM(AF8:AF26)</f>
        <v>396.30863158031087</v>
      </c>
      <c r="AG27" s="109"/>
      <c r="AL27" s="56"/>
    </row>
    <row r="28" spans="2:38" ht="99.75" x14ac:dyDescent="0.25">
      <c r="B28" s="87" t="s">
        <v>97</v>
      </c>
      <c r="C28" s="88" t="s">
        <v>98</v>
      </c>
      <c r="D28" s="87" t="s">
        <v>99</v>
      </c>
      <c r="E28" s="87" t="s">
        <v>100</v>
      </c>
      <c r="F28" s="87" t="s">
        <v>101</v>
      </c>
      <c r="G28" s="87" t="s">
        <v>102</v>
      </c>
      <c r="H28" s="87" t="s">
        <v>103</v>
      </c>
      <c r="I28" s="87" t="s">
        <v>104</v>
      </c>
      <c r="J28" s="89"/>
      <c r="K28" s="89"/>
      <c r="L28" s="56"/>
      <c r="M28" s="56"/>
      <c r="N28" s="89"/>
      <c r="O28" s="56"/>
      <c r="P28" s="56"/>
      <c r="Q28" s="56"/>
      <c r="R28" s="56"/>
      <c r="S28" s="56"/>
      <c r="T28" s="56"/>
      <c r="U28" s="56"/>
      <c r="V28" s="56"/>
      <c r="W28" s="56"/>
      <c r="X28" s="56"/>
      <c r="Y28" s="56"/>
      <c r="Z28" s="56"/>
      <c r="AA28" s="56"/>
      <c r="AB28" s="56"/>
      <c r="AC28" s="56"/>
      <c r="AL28" s="56"/>
    </row>
    <row r="29" spans="2:38" ht="22.5" x14ac:dyDescent="0.25">
      <c r="B29" s="90"/>
      <c r="C29" s="72"/>
      <c r="D29" s="87"/>
      <c r="E29" s="87"/>
      <c r="F29" s="87"/>
      <c r="G29" s="72" t="s">
        <v>105</v>
      </c>
      <c r="H29" s="72" t="s">
        <v>106</v>
      </c>
      <c r="I29" s="72" t="s">
        <v>107</v>
      </c>
      <c r="J29" s="91"/>
      <c r="K29" s="91"/>
      <c r="L29" s="56"/>
      <c r="M29" s="56"/>
      <c r="N29" s="56"/>
      <c r="O29" s="56"/>
      <c r="P29" s="56"/>
      <c r="Q29" s="56"/>
      <c r="R29" s="92"/>
      <c r="S29" s="56"/>
      <c r="T29" s="56"/>
      <c r="U29" s="56"/>
      <c r="V29" s="56"/>
      <c r="W29" s="56"/>
      <c r="X29" s="56"/>
      <c r="Y29" s="56"/>
      <c r="Z29" s="56"/>
      <c r="AA29" s="56"/>
      <c r="AB29" s="56"/>
      <c r="AC29" s="56"/>
      <c r="AD29" s="133" t="s">
        <v>126</v>
      </c>
      <c r="AE29" s="133" t="s">
        <v>25</v>
      </c>
      <c r="AL29" s="56"/>
    </row>
    <row r="30" spans="2:38" x14ac:dyDescent="0.25">
      <c r="B30" s="77" t="s">
        <v>108</v>
      </c>
      <c r="C30" s="72"/>
      <c r="D30" s="87"/>
      <c r="E30" s="87"/>
      <c r="F30" s="87"/>
      <c r="G30" s="87"/>
      <c r="H30" s="123">
        <f>F30-G30</f>
        <v>0</v>
      </c>
      <c r="I30" s="123">
        <f>H30</f>
        <v>0</v>
      </c>
      <c r="J30" s="91"/>
      <c r="K30" s="91"/>
      <c r="L30" s="56"/>
      <c r="M30" s="56"/>
      <c r="N30" s="56"/>
      <c r="O30" s="56"/>
      <c r="P30" s="56"/>
      <c r="Q30" s="56"/>
      <c r="R30" s="56"/>
      <c r="S30" s="56"/>
      <c r="T30" s="56"/>
      <c r="U30" s="56"/>
      <c r="V30" s="56"/>
      <c r="W30" s="56"/>
      <c r="X30" s="56"/>
      <c r="Y30" s="56"/>
      <c r="Z30" s="56"/>
      <c r="AA30" s="56"/>
      <c r="AB30" s="56"/>
      <c r="AC30" s="56"/>
      <c r="AD30" s="133">
        <v>16</v>
      </c>
      <c r="AE30" s="134">
        <f ca="1">10^(FORECAST(AD30,LOG(OFFSET(AD$8:AD$25,MATCH(AD30,AK$8:AK$25,-1)-1,0,2)),OFFSET(AK$8:AK$25,MATCH(AD30,AK$8:AK$25,-1)-1,0,2)))</f>
        <v>0.46042136515909604</v>
      </c>
      <c r="AL30" s="56"/>
    </row>
    <row r="31" spans="2:38" x14ac:dyDescent="0.25">
      <c r="B31" s="77" t="s">
        <v>109</v>
      </c>
      <c r="C31" s="74"/>
      <c r="D31" s="87"/>
      <c r="E31" s="87"/>
      <c r="F31" s="87"/>
      <c r="G31" s="87"/>
      <c r="H31" s="123">
        <f t="shared" ref="H31:H32" si="8">F31-G31</f>
        <v>0</v>
      </c>
      <c r="I31" s="124">
        <f>H31+I30</f>
        <v>0</v>
      </c>
      <c r="J31" s="91"/>
      <c r="K31" s="91"/>
      <c r="L31" s="56"/>
      <c r="M31" s="56"/>
      <c r="N31" s="56"/>
      <c r="O31" s="56"/>
      <c r="P31" s="56"/>
      <c r="Q31" s="56"/>
      <c r="R31" s="56"/>
      <c r="S31" s="56"/>
      <c r="T31" s="56"/>
      <c r="U31" s="56"/>
      <c r="V31" s="56"/>
      <c r="W31" s="56"/>
      <c r="X31" s="56"/>
      <c r="Y31" s="56"/>
      <c r="Z31" s="56"/>
      <c r="AA31" s="56"/>
      <c r="AB31" s="56"/>
      <c r="AC31" s="56"/>
      <c r="AD31" s="133">
        <v>50</v>
      </c>
      <c r="AE31" s="134">
        <f ca="1">10^(FORECAST(AD31,LOG(OFFSET(AD$8:AD$25,MATCH(AD31,AK$8:AK$25,-1)-1,0,2)),OFFSET(AK$8:AK$25,MATCH(AD31,AK$8:AK$25,-1)-1,0,2)))</f>
        <v>21.815276833089992</v>
      </c>
      <c r="AL31" s="56"/>
    </row>
    <row r="32" spans="2:38" x14ac:dyDescent="0.25">
      <c r="B32" s="77" t="s">
        <v>110</v>
      </c>
      <c r="C32" s="74"/>
      <c r="D32" s="87"/>
      <c r="E32" s="87"/>
      <c r="F32" s="87"/>
      <c r="G32" s="87"/>
      <c r="H32" s="123">
        <f t="shared" si="8"/>
        <v>0</v>
      </c>
      <c r="I32" s="124">
        <f t="shared" ref="I32:I33" si="9">H32+I31</f>
        <v>0</v>
      </c>
      <c r="J32" s="91"/>
      <c r="K32" s="91"/>
      <c r="L32" s="56"/>
      <c r="M32" s="56"/>
      <c r="N32" s="56"/>
      <c r="O32" s="56"/>
      <c r="P32" s="56"/>
      <c r="Q32" s="56"/>
      <c r="R32" s="56"/>
      <c r="S32" s="56"/>
      <c r="T32" s="56"/>
      <c r="U32" s="56"/>
      <c r="V32" s="56"/>
      <c r="W32" s="56"/>
      <c r="X32" s="56"/>
      <c r="Y32" s="56"/>
      <c r="Z32" s="56"/>
      <c r="AA32" s="56"/>
      <c r="AB32" s="56"/>
      <c r="AC32" s="56"/>
      <c r="AD32" s="133">
        <v>84</v>
      </c>
      <c r="AE32" s="134">
        <f ca="1">10^(FORECAST(AD32,LOG(OFFSET(AD$8:AD$25,MATCH(AD32,AK$8:AK$25,-1)-1,0,2)),OFFSET(AK$8:AK$25,MATCH(AD32,AK$8:AK$25,-1)-1,0,2)))</f>
        <v>59.070901093597556</v>
      </c>
      <c r="AL32" s="56"/>
    </row>
    <row r="33" spans="2:38" x14ac:dyDescent="0.25">
      <c r="B33" s="77" t="s">
        <v>111</v>
      </c>
      <c r="C33" s="74"/>
      <c r="D33" s="93"/>
      <c r="E33" s="93"/>
      <c r="F33" s="93"/>
      <c r="G33" s="93"/>
      <c r="H33" s="124">
        <f>F33-G33</f>
        <v>0</v>
      </c>
      <c r="I33" s="124">
        <f t="shared" si="9"/>
        <v>0</v>
      </c>
      <c r="J33" s="91"/>
      <c r="K33" s="91"/>
      <c r="L33" s="56"/>
      <c r="M33" s="56"/>
      <c r="N33" s="56"/>
      <c r="O33" s="56"/>
      <c r="P33" s="56"/>
      <c r="Q33" s="56"/>
      <c r="R33" s="56"/>
      <c r="AD33" s="133">
        <v>90</v>
      </c>
      <c r="AE33" s="134">
        <f ca="1">10^(FORECAST(AD33,LOG(OFFSET(AD$8:AD$25,MATCH(AD33,AK$8:AK$25,-1)-1,0,2)),OFFSET(AK$8:AK$25,MATCH(AD33,AK$8:AK$25,-1)-1,0,2)))</f>
        <v>70.38652889338556</v>
      </c>
      <c r="AG33" s="56"/>
      <c r="AH33" s="56"/>
      <c r="AI33" s="56"/>
      <c r="AJ33" s="56"/>
      <c r="AK33" s="56"/>
      <c r="AL33" s="56"/>
    </row>
    <row r="34" spans="2:38" x14ac:dyDescent="0.25">
      <c r="B34" s="94" t="s">
        <v>112</v>
      </c>
      <c r="C34" s="74">
        <v>1.7</v>
      </c>
      <c r="D34" s="93">
        <v>10.4</v>
      </c>
      <c r="E34" s="74"/>
      <c r="F34" s="93">
        <v>10.4</v>
      </c>
      <c r="G34" s="74">
        <v>1.7</v>
      </c>
      <c r="H34" s="124">
        <f t="shared" ref="H34:H40" si="10">F34-G34</f>
        <v>8.7000000000000011</v>
      </c>
      <c r="I34" s="124">
        <f>I33+H34</f>
        <v>8.7000000000000011</v>
      </c>
      <c r="J34" s="58"/>
      <c r="K34" s="58"/>
      <c r="L34" s="56"/>
      <c r="M34" s="56"/>
      <c r="N34" s="56"/>
      <c r="O34" s="56"/>
      <c r="P34" s="56"/>
      <c r="Q34" s="56"/>
      <c r="R34" s="56"/>
      <c r="AD34" s="135"/>
      <c r="AE34" s="135"/>
      <c r="AF34" s="56"/>
      <c r="AG34" s="56"/>
      <c r="AH34" s="56"/>
      <c r="AI34" s="56"/>
      <c r="AJ34" s="56"/>
      <c r="AK34" s="56"/>
      <c r="AL34" s="56"/>
    </row>
    <row r="35" spans="2:38" x14ac:dyDescent="0.25">
      <c r="B35" s="94" t="s">
        <v>113</v>
      </c>
      <c r="C35" s="74">
        <v>1.7</v>
      </c>
      <c r="D35" s="93">
        <v>44.6</v>
      </c>
      <c r="E35" s="74"/>
      <c r="F35" s="93">
        <v>44.6</v>
      </c>
      <c r="G35" s="74">
        <v>1.7</v>
      </c>
      <c r="H35" s="124">
        <f t="shared" si="10"/>
        <v>42.9</v>
      </c>
      <c r="I35" s="124">
        <f t="shared" ref="I35:I40" si="11">I34+H35</f>
        <v>51.6</v>
      </c>
      <c r="J35" s="58"/>
      <c r="K35" s="58"/>
      <c r="L35" s="56"/>
      <c r="M35" s="56"/>
      <c r="N35" s="56"/>
      <c r="O35" s="56"/>
      <c r="P35" s="56"/>
      <c r="Q35" s="56"/>
      <c r="R35" s="56"/>
      <c r="AD35" s="133" t="s">
        <v>127</v>
      </c>
      <c r="AE35" s="134">
        <f ca="1">0.5*(AE32/AE31+AE31/AE30)</f>
        <v>25.044445025453307</v>
      </c>
      <c r="AF35" s="56"/>
      <c r="AG35" s="56"/>
      <c r="AH35" s="56"/>
      <c r="AI35" s="56"/>
      <c r="AJ35" s="56"/>
      <c r="AK35" s="56"/>
      <c r="AL35" s="56"/>
    </row>
    <row r="36" spans="2:38" x14ac:dyDescent="0.25">
      <c r="B36" s="74">
        <v>45</v>
      </c>
      <c r="C36" s="74">
        <v>1.7</v>
      </c>
      <c r="D36" s="93">
        <v>53.6</v>
      </c>
      <c r="E36" s="74"/>
      <c r="F36" s="93">
        <v>53.6</v>
      </c>
      <c r="G36" s="74">
        <v>1.7</v>
      </c>
      <c r="H36" s="124">
        <f t="shared" si="10"/>
        <v>51.9</v>
      </c>
      <c r="I36" s="124">
        <f t="shared" si="11"/>
        <v>103.5</v>
      </c>
      <c r="J36" s="58"/>
      <c r="K36" s="58"/>
      <c r="L36" s="56"/>
      <c r="M36" s="56"/>
      <c r="N36" s="56"/>
      <c r="O36" s="56"/>
      <c r="P36" s="56"/>
      <c r="Q36" s="56"/>
      <c r="R36" s="56"/>
      <c r="AD36" s="135" t="s">
        <v>128</v>
      </c>
      <c r="AE36" s="134">
        <f>100-AK20</f>
        <v>73.689586956557179</v>
      </c>
      <c r="AF36" s="56"/>
      <c r="AG36" s="56"/>
      <c r="AH36" s="56"/>
      <c r="AI36" s="56"/>
      <c r="AJ36" s="56"/>
      <c r="AK36" s="56"/>
      <c r="AL36" s="56"/>
    </row>
    <row r="37" spans="2:38" x14ac:dyDescent="0.25">
      <c r="B37" s="74">
        <v>32</v>
      </c>
      <c r="C37" s="74">
        <v>1.7</v>
      </c>
      <c r="D37" s="93">
        <v>51.4</v>
      </c>
      <c r="E37" s="74"/>
      <c r="F37" s="93">
        <v>51.4</v>
      </c>
      <c r="G37" s="74">
        <v>1.7</v>
      </c>
      <c r="H37" s="124">
        <f t="shared" si="10"/>
        <v>49.699999999999996</v>
      </c>
      <c r="I37" s="124">
        <f t="shared" si="11"/>
        <v>153.19999999999999</v>
      </c>
      <c r="J37" s="58"/>
      <c r="K37" s="58"/>
      <c r="L37" s="56"/>
      <c r="M37" s="56"/>
      <c r="N37" s="56"/>
      <c r="O37" s="56"/>
      <c r="P37" s="56"/>
      <c r="Q37" s="56"/>
      <c r="R37" s="56"/>
      <c r="AD37" s="135" t="s">
        <v>129</v>
      </c>
      <c r="AE37" s="134">
        <f>AK20-AK25</f>
        <v>25.892787439578644</v>
      </c>
      <c r="AF37" s="56"/>
      <c r="AG37" s="56"/>
      <c r="AH37" s="56"/>
      <c r="AI37" s="56"/>
      <c r="AJ37" s="56"/>
      <c r="AK37" s="56"/>
      <c r="AL37" s="56"/>
    </row>
    <row r="38" spans="2:38" x14ac:dyDescent="0.25">
      <c r="B38" s="74">
        <v>22.5</v>
      </c>
      <c r="C38" s="74">
        <v>1.7</v>
      </c>
      <c r="D38" s="93">
        <v>43.4</v>
      </c>
      <c r="E38" s="74"/>
      <c r="F38" s="93">
        <v>43.4</v>
      </c>
      <c r="G38" s="74">
        <v>1.7</v>
      </c>
      <c r="H38" s="124">
        <f t="shared" si="10"/>
        <v>41.699999999999996</v>
      </c>
      <c r="I38" s="124">
        <f t="shared" si="11"/>
        <v>194.89999999999998</v>
      </c>
      <c r="J38" s="58"/>
      <c r="K38" s="58"/>
      <c r="L38" s="56"/>
      <c r="M38" s="56"/>
      <c r="N38" s="56"/>
      <c r="O38" s="56"/>
      <c r="P38" s="56"/>
      <c r="Q38" s="56"/>
      <c r="R38" s="56"/>
      <c r="AD38" s="133" t="s">
        <v>130</v>
      </c>
      <c r="AE38" s="134">
        <f>AK25</f>
        <v>0.41762560386417169</v>
      </c>
      <c r="AF38" s="56"/>
      <c r="AG38" s="56"/>
      <c r="AH38" s="56"/>
      <c r="AI38" s="56"/>
      <c r="AJ38" s="56"/>
      <c r="AK38" s="56"/>
      <c r="AL38" s="56"/>
    </row>
    <row r="39" spans="2:38" x14ac:dyDescent="0.25">
      <c r="B39" s="74">
        <v>16</v>
      </c>
      <c r="C39" s="74">
        <v>1.7</v>
      </c>
      <c r="D39" s="93">
        <v>37.6</v>
      </c>
      <c r="E39" s="74"/>
      <c r="F39" s="93">
        <v>37.6</v>
      </c>
      <c r="G39" s="74">
        <v>1.7</v>
      </c>
      <c r="H39" s="124">
        <f t="shared" si="10"/>
        <v>35.9</v>
      </c>
      <c r="I39" s="124">
        <f t="shared" si="11"/>
        <v>230.79999999999998</v>
      </c>
      <c r="J39" s="95"/>
      <c r="K39" s="58"/>
      <c r="L39" s="56"/>
      <c r="M39" s="56"/>
      <c r="N39" s="56"/>
      <c r="O39" s="56"/>
      <c r="P39" s="56"/>
      <c r="Q39" s="56"/>
      <c r="R39" s="56"/>
      <c r="AD39" s="56"/>
      <c r="AE39" s="56"/>
      <c r="AF39" s="56"/>
      <c r="AG39" s="56"/>
      <c r="AH39" s="56"/>
      <c r="AI39" s="56"/>
      <c r="AJ39" s="56"/>
      <c r="AK39" s="56"/>
      <c r="AL39" s="56"/>
    </row>
    <row r="40" spans="2:38" x14ac:dyDescent="0.25">
      <c r="B40" s="77" t="s">
        <v>114</v>
      </c>
      <c r="C40" s="74">
        <v>66.2</v>
      </c>
      <c r="D40" s="93">
        <v>243.7</v>
      </c>
      <c r="E40" s="74"/>
      <c r="F40" s="93">
        <v>243.7</v>
      </c>
      <c r="G40" s="74">
        <v>66.2</v>
      </c>
      <c r="H40" s="124">
        <f t="shared" si="10"/>
        <v>177.5</v>
      </c>
      <c r="I40" s="124">
        <f t="shared" si="11"/>
        <v>408.29999999999995</v>
      </c>
      <c r="J40" s="58"/>
      <c r="K40" s="58"/>
      <c r="L40" s="56"/>
      <c r="M40" s="56"/>
      <c r="N40" s="56"/>
      <c r="O40" s="56"/>
      <c r="P40" s="56"/>
      <c r="Q40" s="56"/>
      <c r="R40" s="56"/>
      <c r="AD40" s="56"/>
      <c r="AE40" s="56"/>
      <c r="AF40" s="56"/>
      <c r="AG40" s="56"/>
      <c r="AH40" s="56"/>
      <c r="AI40" s="56"/>
      <c r="AJ40" s="56"/>
      <c r="AK40" s="56"/>
      <c r="AL40" s="56"/>
    </row>
    <row r="41" spans="2:38" x14ac:dyDescent="0.25">
      <c r="B41" s="77" t="s">
        <v>90</v>
      </c>
      <c r="C41" s="74">
        <v>76.400000000000006</v>
      </c>
      <c r="D41" s="74">
        <f>SUM(D34:D40)</f>
        <v>484.7</v>
      </c>
      <c r="E41" s="90"/>
      <c r="F41" s="74">
        <v>484.7</v>
      </c>
      <c r="G41" s="74">
        <f>SUM(G34:G40)</f>
        <v>76.400000000000006</v>
      </c>
      <c r="H41" s="121">
        <f>F41-G41</f>
        <v>408.29999999999995</v>
      </c>
      <c r="I41" s="121">
        <f>I40</f>
        <v>408.29999999999995</v>
      </c>
      <c r="J41" s="58"/>
      <c r="K41" s="58"/>
      <c r="L41" s="56"/>
      <c r="M41" s="56"/>
      <c r="N41" s="56"/>
      <c r="O41" s="56"/>
      <c r="P41" s="56"/>
      <c r="Q41" s="56"/>
      <c r="R41" s="56"/>
      <c r="AD41" s="56"/>
      <c r="AE41" s="56"/>
      <c r="AF41" s="56"/>
      <c r="AG41" s="56"/>
      <c r="AH41" s="56"/>
      <c r="AI41" s="56"/>
      <c r="AJ41" s="56"/>
      <c r="AK41" s="56"/>
      <c r="AL41" s="56"/>
    </row>
    <row r="42" spans="2:38" ht="57.75" x14ac:dyDescent="0.25">
      <c r="B42" s="96" t="s">
        <v>115</v>
      </c>
      <c r="C42" s="97">
        <v>1.7</v>
      </c>
      <c r="D42" s="97">
        <v>21</v>
      </c>
      <c r="E42" s="98"/>
      <c r="F42" s="99"/>
      <c r="G42" s="100"/>
      <c r="H42" s="125">
        <f>D42-C42</f>
        <v>19.3</v>
      </c>
      <c r="I42" s="126"/>
      <c r="J42" s="58"/>
      <c r="K42" s="58"/>
      <c r="L42" s="56"/>
      <c r="M42" s="56"/>
      <c r="N42" s="56"/>
      <c r="O42" s="56"/>
      <c r="P42" s="56"/>
      <c r="Q42" s="56"/>
      <c r="R42" s="56"/>
      <c r="AD42" s="56"/>
      <c r="AE42" s="56"/>
      <c r="AF42" s="56"/>
      <c r="AG42" s="56"/>
      <c r="AH42" s="56"/>
      <c r="AI42" s="56"/>
      <c r="AJ42" s="56"/>
      <c r="AK42" s="56"/>
      <c r="AL42" s="56"/>
    </row>
    <row r="43" spans="2:38" x14ac:dyDescent="0.25">
      <c r="B43" s="101" t="s">
        <v>116</v>
      </c>
      <c r="C43" s="56"/>
      <c r="D43" s="56"/>
      <c r="E43" s="56"/>
      <c r="F43" s="56"/>
      <c r="G43" s="56"/>
      <c r="H43" s="56"/>
      <c r="I43" s="56"/>
      <c r="J43" s="58"/>
      <c r="K43" s="58"/>
      <c r="L43" s="56"/>
      <c r="M43" s="56"/>
      <c r="N43" s="56"/>
      <c r="O43" s="56"/>
      <c r="P43" s="56"/>
      <c r="Q43" s="56"/>
      <c r="R43" s="56"/>
      <c r="AD43" s="56"/>
      <c r="AE43" s="56"/>
      <c r="AF43" s="56"/>
      <c r="AG43" s="56"/>
      <c r="AH43" s="56"/>
      <c r="AI43" s="56"/>
      <c r="AJ43" s="56"/>
      <c r="AK43" s="56"/>
      <c r="AL43" s="56"/>
    </row>
    <row r="44" spans="2:38" x14ac:dyDescent="0.25">
      <c r="B44" s="101"/>
      <c r="C44" s="56"/>
      <c r="D44" s="56"/>
      <c r="E44" s="56"/>
      <c r="F44" s="56"/>
      <c r="G44" s="56"/>
      <c r="H44" s="56"/>
      <c r="I44" s="56"/>
      <c r="J44" s="58"/>
      <c r="K44" s="58"/>
      <c r="L44" s="56"/>
      <c r="M44" s="56"/>
      <c r="N44" s="56"/>
      <c r="O44" s="56"/>
      <c r="P44" s="56"/>
      <c r="Q44" s="56"/>
      <c r="R44" s="56"/>
      <c r="AD44" s="56"/>
      <c r="AE44" s="56"/>
      <c r="AF44" s="56"/>
      <c r="AG44" s="56"/>
      <c r="AH44" s="56"/>
      <c r="AI44" s="56"/>
      <c r="AJ44" s="56"/>
      <c r="AK44" s="56"/>
      <c r="AL44" s="56"/>
    </row>
    <row r="45" spans="2:38" ht="15.75" x14ac:dyDescent="0.25">
      <c r="B45" s="160" t="s">
        <v>117</v>
      </c>
      <c r="C45" s="160"/>
      <c r="D45" s="160"/>
      <c r="E45" s="102" t="s">
        <v>118</v>
      </c>
      <c r="F45" s="75"/>
      <c r="G45" s="103" t="s">
        <v>119</v>
      </c>
      <c r="H45" s="104">
        <v>4.1463414634146066E-3</v>
      </c>
      <c r="I45" s="102"/>
      <c r="J45" s="58"/>
      <c r="K45" s="58"/>
      <c r="L45" s="56"/>
      <c r="M45" s="56"/>
      <c r="N45" s="56"/>
      <c r="O45" s="56"/>
      <c r="P45" s="56"/>
      <c r="Q45" s="56"/>
      <c r="R45" s="105"/>
      <c r="AD45" s="56"/>
      <c r="AE45" s="56"/>
      <c r="AF45" s="56"/>
      <c r="AG45" s="56"/>
      <c r="AH45" s="56"/>
      <c r="AI45" s="56"/>
      <c r="AJ45" s="56"/>
      <c r="AK45" s="56"/>
      <c r="AL45" s="56"/>
    </row>
    <row r="46" spans="2:38" x14ac:dyDescent="0.25">
      <c r="B46" s="161" t="s">
        <v>120</v>
      </c>
      <c r="C46" s="161"/>
      <c r="D46" s="161"/>
      <c r="E46" s="103" t="s">
        <v>86</v>
      </c>
      <c r="F46" s="56"/>
      <c r="G46" s="56"/>
      <c r="H46" s="56"/>
      <c r="I46" s="56"/>
      <c r="J46" s="56"/>
      <c r="K46" s="56"/>
      <c r="L46" s="56"/>
      <c r="M46" s="56"/>
      <c r="N46" s="56"/>
      <c r="O46" s="56"/>
      <c r="P46" s="56"/>
      <c r="Q46" s="56"/>
      <c r="R46" s="56"/>
      <c r="AD46" s="56"/>
      <c r="AE46" s="56"/>
      <c r="AF46" s="56"/>
      <c r="AG46" s="56"/>
      <c r="AH46" s="56"/>
      <c r="AI46" s="56"/>
      <c r="AJ46" s="56"/>
      <c r="AK46" s="56"/>
      <c r="AL46" s="56"/>
    </row>
    <row r="47" spans="2:38" x14ac:dyDescent="0.25">
      <c r="B47" s="80"/>
      <c r="C47" s="80"/>
      <c r="D47" s="80"/>
      <c r="E47" s="56"/>
      <c r="F47" s="56"/>
      <c r="G47" s="56"/>
      <c r="H47" s="56"/>
      <c r="I47" s="56"/>
      <c r="J47" s="56"/>
      <c r="K47" s="56"/>
      <c r="L47" s="56"/>
      <c r="M47" s="56"/>
      <c r="N47" s="56"/>
      <c r="O47" s="56"/>
      <c r="P47" s="56"/>
      <c r="Q47" s="56"/>
      <c r="R47" s="56"/>
      <c r="AD47" s="56"/>
      <c r="AE47" s="56"/>
      <c r="AF47" s="56"/>
      <c r="AG47" s="56"/>
      <c r="AH47" s="56"/>
      <c r="AI47" s="56"/>
      <c r="AJ47" s="56"/>
      <c r="AK47" s="56"/>
      <c r="AL47" s="56"/>
    </row>
    <row r="48" spans="2:38" x14ac:dyDescent="0.25">
      <c r="B48" s="162" t="s">
        <v>121</v>
      </c>
      <c r="C48" s="162"/>
      <c r="D48" s="162"/>
      <c r="E48" s="162"/>
      <c r="F48" s="162"/>
      <c r="G48" s="162"/>
      <c r="H48" s="162"/>
      <c r="I48" s="162"/>
      <c r="J48" s="162"/>
      <c r="K48" s="106"/>
      <c r="L48" s="56"/>
      <c r="M48" s="56"/>
      <c r="N48" s="56"/>
      <c r="O48" s="56"/>
      <c r="P48" s="56"/>
      <c r="Q48" s="56"/>
      <c r="R48" s="56"/>
      <c r="AD48" s="56"/>
      <c r="AE48" s="56"/>
      <c r="AF48" s="56"/>
      <c r="AG48" s="56"/>
      <c r="AH48" s="56"/>
      <c r="AI48" s="56"/>
      <c r="AJ48" s="56"/>
      <c r="AK48" s="56"/>
      <c r="AL48" s="56"/>
    </row>
    <row r="49" spans="2:38" x14ac:dyDescent="0.25">
      <c r="B49" s="162"/>
      <c r="C49" s="162"/>
      <c r="D49" s="162"/>
      <c r="E49" s="162"/>
      <c r="F49" s="162"/>
      <c r="G49" s="162"/>
      <c r="H49" s="162"/>
      <c r="I49" s="162"/>
      <c r="J49" s="162"/>
      <c r="K49" s="106"/>
      <c r="AD49" s="56"/>
      <c r="AE49" s="56"/>
      <c r="AF49" s="56"/>
      <c r="AG49" s="56"/>
      <c r="AH49" s="56"/>
      <c r="AI49" s="56"/>
      <c r="AJ49" s="56"/>
      <c r="AK49" s="56"/>
      <c r="AL49" s="56"/>
    </row>
    <row r="50" spans="2:38" x14ac:dyDescent="0.25">
      <c r="B50" s="59" t="s">
        <v>122</v>
      </c>
      <c r="C50" s="59" t="s">
        <v>45</v>
      </c>
      <c r="D50" s="56"/>
      <c r="E50" s="56"/>
      <c r="F50" s="57" t="s">
        <v>123</v>
      </c>
      <c r="G50" s="107"/>
      <c r="H50" s="108">
        <v>622</v>
      </c>
      <c r="I50" s="56"/>
      <c r="J50" s="68" t="s">
        <v>124</v>
      </c>
      <c r="K50" s="68" t="s">
        <v>125</v>
      </c>
      <c r="AD50" s="56"/>
      <c r="AE50" s="56"/>
      <c r="AF50" s="56"/>
      <c r="AG50" s="56"/>
      <c r="AH50" s="56"/>
      <c r="AI50" s="56"/>
      <c r="AJ50" s="56"/>
      <c r="AK50" s="56"/>
      <c r="AL50" s="56"/>
    </row>
    <row r="51" spans="2:38" x14ac:dyDescent="0.25">
      <c r="B51" s="56"/>
      <c r="C51" s="56"/>
      <c r="D51" s="56"/>
      <c r="E51" s="56"/>
      <c r="F51" s="56"/>
      <c r="G51" s="56"/>
      <c r="H51" s="56"/>
      <c r="I51" s="56"/>
      <c r="J51" s="56"/>
      <c r="K51" s="78"/>
      <c r="AD51" s="56"/>
      <c r="AE51" s="56"/>
      <c r="AF51" s="56"/>
      <c r="AG51" s="56"/>
      <c r="AH51" s="56"/>
      <c r="AI51" s="56"/>
      <c r="AJ51" s="56"/>
      <c r="AK51" s="56"/>
      <c r="AL51" s="56"/>
    </row>
    <row r="52" spans="2:38" x14ac:dyDescent="0.25">
      <c r="B52" s="56"/>
      <c r="C52" s="56"/>
      <c r="D52" s="56"/>
      <c r="E52" s="56"/>
      <c r="F52" s="56"/>
      <c r="G52" s="56"/>
      <c r="H52" s="56"/>
      <c r="I52" s="56"/>
      <c r="J52" s="56"/>
      <c r="K52" s="78"/>
      <c r="AD52" s="56"/>
      <c r="AE52" s="56"/>
      <c r="AF52" s="56"/>
      <c r="AG52" s="56"/>
      <c r="AH52" s="56"/>
      <c r="AI52" s="56"/>
      <c r="AJ52" s="56"/>
      <c r="AK52" s="56"/>
      <c r="AL52" s="56"/>
    </row>
    <row r="53" spans="2:38" x14ac:dyDescent="0.25">
      <c r="B53" s="56"/>
      <c r="C53" s="56"/>
      <c r="D53" s="56"/>
      <c r="E53" s="56"/>
      <c r="F53" s="56"/>
      <c r="G53" s="56"/>
      <c r="H53" s="56"/>
      <c r="I53" s="56"/>
      <c r="J53" s="56"/>
      <c r="K53" s="78"/>
      <c r="AD53" s="56"/>
      <c r="AE53" s="56"/>
      <c r="AF53" s="56"/>
      <c r="AG53" s="56"/>
      <c r="AH53" s="56"/>
      <c r="AI53" s="56"/>
      <c r="AJ53" s="56"/>
      <c r="AK53" s="56"/>
      <c r="AL53" s="56"/>
    </row>
    <row r="54" spans="2:38" x14ac:dyDescent="0.25">
      <c r="B54" s="56"/>
      <c r="C54" s="56"/>
      <c r="D54" s="56"/>
      <c r="E54" s="56"/>
      <c r="F54" s="56"/>
      <c r="G54" s="56"/>
      <c r="H54" s="56"/>
      <c r="I54" s="56"/>
      <c r="J54" s="56"/>
      <c r="K54" s="78"/>
      <c r="AD54" s="56"/>
      <c r="AE54" s="56"/>
      <c r="AF54" s="56"/>
      <c r="AG54" s="56"/>
      <c r="AH54" s="56"/>
      <c r="AI54" s="56"/>
      <c r="AJ54" s="56"/>
      <c r="AK54" s="56"/>
      <c r="AL54" s="56"/>
    </row>
    <row r="55" spans="2:38" x14ac:dyDescent="0.25">
      <c r="B55" s="58"/>
      <c r="C55" s="58"/>
      <c r="D55" s="56"/>
      <c r="E55" s="56"/>
      <c r="F55" s="56"/>
      <c r="G55" s="56"/>
      <c r="H55" s="56"/>
      <c r="I55" s="56"/>
      <c r="J55" s="56"/>
      <c r="K55" s="56"/>
      <c r="AD55" s="56"/>
      <c r="AE55" s="56"/>
      <c r="AF55" s="56"/>
      <c r="AG55" s="56"/>
      <c r="AH55" s="56"/>
      <c r="AI55" s="56"/>
      <c r="AJ55" s="56"/>
      <c r="AK55" s="56"/>
      <c r="AL55" s="56"/>
    </row>
  </sheetData>
  <mergeCells count="17">
    <mergeCell ref="AD1:AK1"/>
    <mergeCell ref="AE6:AH6"/>
    <mergeCell ref="H20:K20"/>
    <mergeCell ref="H21:K21"/>
    <mergeCell ref="H22:K22"/>
    <mergeCell ref="B2:K2"/>
    <mergeCell ref="B10:E10"/>
    <mergeCell ref="G16:J16"/>
    <mergeCell ref="H17:K17"/>
    <mergeCell ref="H18:K18"/>
    <mergeCell ref="H19:K19"/>
    <mergeCell ref="B45:D45"/>
    <mergeCell ref="B46:D46"/>
    <mergeCell ref="B48:J49"/>
    <mergeCell ref="H23:K23"/>
    <mergeCell ref="H24:K24"/>
    <mergeCell ref="B26:I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topLeftCell="K1" workbookViewId="0">
      <selection activeCell="U66" sqref="U66"/>
    </sheetView>
  </sheetViews>
  <sheetFormatPr defaultRowHeight="15" x14ac:dyDescent="0.25"/>
  <sheetData>
    <row r="1" spans="2:33" x14ac:dyDescent="0.25">
      <c r="B1" s="1"/>
      <c r="C1" s="1"/>
      <c r="D1" s="1"/>
      <c r="E1" s="1"/>
      <c r="F1" s="1"/>
      <c r="G1" s="1"/>
      <c r="H1" s="3"/>
      <c r="I1" s="2"/>
      <c r="J1" s="2"/>
      <c r="K1" s="2"/>
      <c r="L1" s="2"/>
      <c r="M1" s="2"/>
      <c r="N1" s="2"/>
      <c r="O1" s="2"/>
      <c r="P1" s="2"/>
      <c r="Q1" s="2"/>
      <c r="R1" s="2"/>
      <c r="S1" s="2"/>
      <c r="T1" s="2"/>
      <c r="U1" s="1"/>
      <c r="V1" s="1"/>
      <c r="W1" s="1"/>
      <c r="X1" s="1"/>
      <c r="Y1" s="1"/>
      <c r="Z1" s="1"/>
      <c r="AA1" s="2"/>
      <c r="AB1" s="2"/>
      <c r="AC1" s="2"/>
      <c r="AD1" s="2"/>
      <c r="AE1" s="2"/>
      <c r="AF1" s="1"/>
      <c r="AG1" s="1"/>
    </row>
    <row r="2" spans="2:33" ht="23.25" x14ac:dyDescent="0.35">
      <c r="B2" s="169" t="s">
        <v>0</v>
      </c>
      <c r="C2" s="169"/>
      <c r="D2" s="169"/>
      <c r="E2" s="169"/>
      <c r="F2" s="169"/>
      <c r="G2" s="169"/>
      <c r="H2" s="169"/>
      <c r="I2" s="169"/>
      <c r="J2" s="169"/>
      <c r="K2" s="169"/>
      <c r="L2" s="169"/>
      <c r="M2" s="169"/>
      <c r="N2" s="169"/>
      <c r="O2" s="169"/>
      <c r="P2" s="169"/>
      <c r="Q2" s="169"/>
      <c r="R2" s="169"/>
      <c r="S2" s="169"/>
      <c r="T2" s="169"/>
      <c r="U2" s="169"/>
      <c r="V2" s="169"/>
      <c r="W2" s="1"/>
      <c r="X2" s="169" t="s">
        <v>0</v>
      </c>
      <c r="Y2" s="169"/>
      <c r="Z2" s="169"/>
      <c r="AA2" s="169"/>
      <c r="AB2" s="169"/>
      <c r="AC2" s="169"/>
      <c r="AD2" s="169"/>
      <c r="AE2" s="169"/>
      <c r="AF2" s="6"/>
      <c r="AG2" s="1"/>
    </row>
    <row r="3" spans="2:33" ht="23.25" x14ac:dyDescent="0.35">
      <c r="B3" s="4"/>
      <c r="C3" s="4"/>
      <c r="D3" s="4"/>
      <c r="E3" s="4"/>
      <c r="F3" s="4"/>
      <c r="G3" s="4"/>
      <c r="H3" s="5"/>
      <c r="I3" s="4"/>
      <c r="J3" s="4"/>
      <c r="K3" s="4"/>
      <c r="L3" s="4"/>
      <c r="M3" s="4"/>
      <c r="N3" s="4"/>
      <c r="O3" s="4"/>
      <c r="P3" s="4"/>
      <c r="Q3" s="4"/>
      <c r="R3" s="4"/>
      <c r="S3" s="4"/>
      <c r="T3" s="4"/>
      <c r="U3" s="6"/>
      <c r="V3" s="1"/>
      <c r="W3" s="1"/>
      <c r="X3" s="4"/>
      <c r="Y3" s="4"/>
      <c r="Z3" s="4"/>
      <c r="AA3" s="4"/>
      <c r="AB3" s="4"/>
      <c r="AC3" s="4"/>
      <c r="AD3" s="4"/>
      <c r="AE3" s="4"/>
      <c r="AF3" s="6"/>
      <c r="AG3" s="1"/>
    </row>
    <row r="4" spans="2:33" x14ac:dyDescent="0.25">
      <c r="B4" s="7" t="s">
        <v>1</v>
      </c>
      <c r="C4" s="7"/>
      <c r="D4" s="7" t="s">
        <v>2</v>
      </c>
      <c r="E4" s="7"/>
      <c r="F4" s="7"/>
      <c r="G4" s="7"/>
      <c r="H4" s="1"/>
      <c r="I4" s="1"/>
      <c r="J4" s="2"/>
      <c r="K4" s="7" t="s">
        <v>3</v>
      </c>
      <c r="L4" s="7" t="s">
        <v>4</v>
      </c>
      <c r="M4" s="7"/>
      <c r="N4" s="7"/>
      <c r="O4" s="7"/>
      <c r="P4" s="7"/>
      <c r="Q4" s="7"/>
      <c r="R4" s="7"/>
      <c r="S4" s="7"/>
      <c r="T4" s="7"/>
      <c r="U4" s="1"/>
      <c r="V4" s="1"/>
      <c r="W4" s="1"/>
      <c r="X4" s="8" t="s">
        <v>1</v>
      </c>
      <c r="Y4" s="7" t="s">
        <v>5</v>
      </c>
      <c r="Z4" s="7"/>
      <c r="AA4" s="2" t="s">
        <v>6</v>
      </c>
      <c r="AB4" s="7" t="s">
        <v>7</v>
      </c>
      <c r="AC4" s="7"/>
      <c r="AD4" s="7"/>
      <c r="AE4" s="1"/>
      <c r="AF4" s="1"/>
      <c r="AG4" s="1"/>
    </row>
    <row r="5" spans="2:33" x14ac:dyDescent="0.25">
      <c r="B5" s="9" t="s">
        <v>8</v>
      </c>
      <c r="C5" s="9"/>
      <c r="D5" s="9" t="s">
        <v>9</v>
      </c>
      <c r="E5" s="9"/>
      <c r="F5" s="9"/>
      <c r="G5" s="9"/>
      <c r="H5" s="1"/>
      <c r="I5" s="1"/>
      <c r="J5" s="2"/>
      <c r="K5" s="9" t="s">
        <v>10</v>
      </c>
      <c r="L5" s="9"/>
      <c r="M5" s="9"/>
      <c r="N5" s="9"/>
      <c r="O5" s="9"/>
      <c r="P5" s="9"/>
      <c r="Q5" s="9"/>
      <c r="R5" s="9"/>
      <c r="S5" s="9"/>
      <c r="T5" s="9"/>
      <c r="U5" s="1"/>
      <c r="V5" s="1"/>
      <c r="W5" s="1"/>
      <c r="X5" s="8" t="s">
        <v>8</v>
      </c>
      <c r="Y5" s="9" t="s">
        <v>9</v>
      </c>
      <c r="Z5" s="9"/>
      <c r="AA5" s="2" t="s">
        <v>11</v>
      </c>
      <c r="AB5" s="9"/>
      <c r="AC5" s="9"/>
      <c r="AD5" s="9"/>
      <c r="AE5" s="1"/>
      <c r="AF5" s="1"/>
      <c r="AG5" s="1"/>
    </row>
    <row r="6" spans="2:33" x14ac:dyDescent="0.25">
      <c r="B6" s="9" t="s">
        <v>12</v>
      </c>
      <c r="C6" s="9"/>
      <c r="D6" s="47">
        <v>41488</v>
      </c>
      <c r="E6" s="48">
        <v>0.625</v>
      </c>
      <c r="F6" s="9"/>
      <c r="G6" s="9"/>
      <c r="H6" s="1"/>
      <c r="I6" s="1"/>
      <c r="J6" s="2"/>
      <c r="K6" s="9" t="s">
        <v>13</v>
      </c>
      <c r="L6" s="9"/>
      <c r="M6" s="9" t="s">
        <v>14</v>
      </c>
      <c r="N6" s="9"/>
      <c r="O6" s="9"/>
      <c r="P6" s="9"/>
      <c r="Q6" s="9"/>
      <c r="R6" s="9"/>
      <c r="S6" s="9"/>
      <c r="T6" s="9"/>
      <c r="U6" s="9"/>
      <c r="V6" s="9"/>
      <c r="W6" s="1"/>
      <c r="X6" s="8" t="s">
        <v>12</v>
      </c>
      <c r="Y6" s="47">
        <v>41488</v>
      </c>
      <c r="Z6" s="48">
        <v>0.625</v>
      </c>
      <c r="AA6" s="8" t="s">
        <v>15</v>
      </c>
      <c r="AB6" s="9" t="s">
        <v>16</v>
      </c>
      <c r="AC6" s="9"/>
      <c r="AD6" s="36"/>
      <c r="AE6" s="1"/>
      <c r="AF6" s="1"/>
      <c r="AG6" s="1"/>
    </row>
    <row r="7" spans="2:33" x14ac:dyDescent="0.25">
      <c r="B7" s="9" t="s">
        <v>15</v>
      </c>
      <c r="C7" s="9"/>
      <c r="D7" s="9"/>
      <c r="E7" s="9" t="s">
        <v>16</v>
      </c>
      <c r="F7" s="9"/>
      <c r="G7" s="9"/>
      <c r="H7" s="1"/>
      <c r="I7" s="1"/>
      <c r="J7" s="10"/>
      <c r="K7" s="11" t="s">
        <v>17</v>
      </c>
      <c r="L7" s="11"/>
      <c r="M7" s="12" t="s">
        <v>18</v>
      </c>
      <c r="N7" s="12"/>
      <c r="O7" s="12"/>
      <c r="P7" s="12"/>
      <c r="Q7" s="9"/>
      <c r="R7" s="9"/>
      <c r="S7" s="9"/>
      <c r="T7" s="9"/>
      <c r="U7" s="9"/>
      <c r="V7" s="9"/>
      <c r="W7" s="1"/>
      <c r="X7" s="8"/>
      <c r="Y7" s="8"/>
      <c r="Z7" s="8"/>
      <c r="AA7" s="8" t="s">
        <v>19</v>
      </c>
      <c r="AB7" s="9" t="s">
        <v>20</v>
      </c>
      <c r="AC7" s="9"/>
      <c r="AD7" s="37"/>
      <c r="AE7" s="1"/>
      <c r="AF7" s="1"/>
      <c r="AG7" s="1"/>
    </row>
    <row r="8" spans="2:33" x14ac:dyDescent="0.25">
      <c r="B8" s="9" t="s">
        <v>19</v>
      </c>
      <c r="C8" s="9"/>
      <c r="D8" s="9"/>
      <c r="E8" s="9" t="s">
        <v>20</v>
      </c>
      <c r="F8" s="9"/>
      <c r="G8" s="9"/>
      <c r="H8" s="1"/>
      <c r="I8" s="1"/>
      <c r="J8" s="1"/>
      <c r="K8" s="9"/>
      <c r="L8" s="9"/>
      <c r="M8" s="9" t="s">
        <v>21</v>
      </c>
      <c r="N8" s="9"/>
      <c r="O8" s="9"/>
      <c r="P8" s="9"/>
      <c r="Q8" s="9"/>
      <c r="R8" s="9"/>
      <c r="S8" s="9"/>
      <c r="T8" s="9"/>
      <c r="U8" s="9"/>
      <c r="V8" s="9"/>
      <c r="W8" s="1"/>
      <c r="X8" s="8" t="s">
        <v>22</v>
      </c>
      <c r="Y8" s="8"/>
      <c r="Z8" s="8"/>
      <c r="AA8" s="38"/>
      <c r="AB8" s="37"/>
      <c r="AC8" s="37"/>
      <c r="AD8" s="37"/>
      <c r="AE8" s="1"/>
      <c r="AF8" s="1"/>
      <c r="AG8" s="1"/>
    </row>
    <row r="9" spans="2:33" x14ac:dyDescent="0.25">
      <c r="B9" s="9" t="s">
        <v>23</v>
      </c>
      <c r="C9" s="9"/>
      <c r="D9" s="9"/>
      <c r="E9" s="9" t="s">
        <v>24</v>
      </c>
      <c r="F9" s="9"/>
      <c r="G9" s="9"/>
      <c r="H9" s="3"/>
      <c r="I9" s="2"/>
      <c r="J9" s="2"/>
      <c r="K9" s="9"/>
      <c r="L9" s="9"/>
      <c r="M9" s="9"/>
      <c r="N9" s="9"/>
      <c r="O9" s="9"/>
      <c r="P9" s="9"/>
      <c r="Q9" s="9"/>
      <c r="R9" s="9"/>
      <c r="S9" s="9"/>
      <c r="T9" s="9"/>
      <c r="U9" s="9"/>
      <c r="V9" s="9"/>
      <c r="W9" s="1"/>
      <c r="X9" s="7"/>
      <c r="Y9" s="7"/>
      <c r="Z9" s="7"/>
      <c r="AA9" s="39"/>
      <c r="AB9" s="40"/>
      <c r="AC9" s="40"/>
      <c r="AD9" s="40"/>
      <c r="AE9" s="7"/>
      <c r="AF9" s="7"/>
      <c r="AG9" s="1"/>
    </row>
    <row r="10" spans="2:33" ht="15.75" x14ac:dyDescent="0.25">
      <c r="B10" s="13"/>
      <c r="C10" s="198"/>
      <c r="D10" s="198"/>
      <c r="E10" s="198"/>
      <c r="F10" s="198"/>
      <c r="G10" s="198"/>
      <c r="H10" s="198"/>
      <c r="I10" s="14"/>
      <c r="J10" s="14"/>
      <c r="K10" s="14"/>
      <c r="L10" s="14"/>
      <c r="M10" s="8"/>
      <c r="N10" s="13"/>
      <c r="O10" s="8"/>
      <c r="P10" s="8"/>
      <c r="Q10" s="8"/>
      <c r="R10" s="8"/>
      <c r="S10" s="8"/>
      <c r="T10" s="8"/>
      <c r="U10" s="8"/>
      <c r="V10" s="8"/>
      <c r="W10" s="8"/>
      <c r="X10" s="9"/>
      <c r="Y10" s="9"/>
      <c r="Z10" s="9"/>
      <c r="AA10" s="11"/>
      <c r="AB10" s="12"/>
      <c r="AC10" s="12"/>
      <c r="AD10" s="12"/>
      <c r="AE10" s="9"/>
      <c r="AF10" s="9"/>
      <c r="AG10" s="2"/>
    </row>
    <row r="11" spans="2:33" ht="32.25" thickBot="1" x14ac:dyDescent="0.3">
      <c r="B11" s="15" t="s">
        <v>25</v>
      </c>
      <c r="C11" s="199" t="s">
        <v>26</v>
      </c>
      <c r="D11" s="199"/>
      <c r="E11" s="199"/>
      <c r="F11" s="199"/>
      <c r="G11" s="16" t="s">
        <v>27</v>
      </c>
      <c r="H11" s="16" t="s">
        <v>28</v>
      </c>
      <c r="I11" s="15" t="s">
        <v>25</v>
      </c>
      <c r="J11" s="199" t="s">
        <v>29</v>
      </c>
      <c r="K11" s="199"/>
      <c r="L11" s="199"/>
      <c r="M11" s="199"/>
      <c r="N11" s="16" t="s">
        <v>27</v>
      </c>
      <c r="O11" s="16" t="s">
        <v>28</v>
      </c>
      <c r="P11" s="15" t="s">
        <v>25</v>
      </c>
      <c r="Q11" s="199" t="s">
        <v>30</v>
      </c>
      <c r="R11" s="199"/>
      <c r="S11" s="199"/>
      <c r="T11" s="199"/>
      <c r="U11" s="16" t="s">
        <v>27</v>
      </c>
      <c r="V11" s="16" t="s">
        <v>28</v>
      </c>
      <c r="W11" s="53" t="s">
        <v>31</v>
      </c>
      <c r="X11" s="9"/>
      <c r="Y11" s="9"/>
      <c r="Z11" s="9"/>
      <c r="AA11" s="11"/>
      <c r="AB11" s="12"/>
      <c r="AC11" s="12"/>
      <c r="AD11" s="12"/>
      <c r="AE11" s="9"/>
      <c r="AF11" s="9"/>
      <c r="AG11" s="2"/>
    </row>
    <row r="12" spans="2:33" x14ac:dyDescent="0.25">
      <c r="B12" s="136" t="s">
        <v>32</v>
      </c>
      <c r="C12" s="195"/>
      <c r="D12" s="196"/>
      <c r="E12" s="196"/>
      <c r="F12" s="197"/>
      <c r="G12" s="137">
        <v>14</v>
      </c>
      <c r="H12" s="138">
        <f>G12</f>
        <v>14</v>
      </c>
      <c r="I12" s="139" t="s">
        <v>32</v>
      </c>
      <c r="J12" s="195"/>
      <c r="K12" s="196"/>
      <c r="L12" s="196"/>
      <c r="M12" s="197"/>
      <c r="N12" s="17">
        <v>11</v>
      </c>
      <c r="O12" s="138">
        <f>N12</f>
        <v>11</v>
      </c>
      <c r="P12" s="139" t="s">
        <v>32</v>
      </c>
      <c r="Q12" s="195"/>
      <c r="R12" s="196"/>
      <c r="S12" s="196"/>
      <c r="T12" s="197"/>
      <c r="U12" s="140">
        <v>14</v>
      </c>
      <c r="V12" s="138">
        <f>U12</f>
        <v>14</v>
      </c>
      <c r="W12" s="20"/>
      <c r="X12" s="9"/>
      <c r="Y12" s="9"/>
      <c r="Z12" s="9"/>
      <c r="AA12" s="11"/>
      <c r="AB12" s="12"/>
      <c r="AC12" s="12"/>
      <c r="AD12" s="12"/>
      <c r="AE12" s="9"/>
      <c r="AF12" s="9"/>
      <c r="AG12" s="2"/>
    </row>
    <row r="13" spans="2:33" x14ac:dyDescent="0.25">
      <c r="B13" s="141">
        <v>2</v>
      </c>
      <c r="C13" s="180"/>
      <c r="D13" s="181"/>
      <c r="E13" s="181"/>
      <c r="F13" s="182"/>
      <c r="G13" s="142"/>
      <c r="H13" s="158">
        <v>0</v>
      </c>
      <c r="I13" s="141">
        <v>2</v>
      </c>
      <c r="J13" s="180"/>
      <c r="K13" s="181"/>
      <c r="L13" s="181"/>
      <c r="M13" s="182"/>
      <c r="N13" s="144"/>
      <c r="O13" s="143">
        <v>0</v>
      </c>
      <c r="P13" s="141">
        <v>2</v>
      </c>
      <c r="Q13" s="180"/>
      <c r="R13" s="181"/>
      <c r="S13" s="181"/>
      <c r="T13" s="182"/>
      <c r="U13" s="49"/>
      <c r="V13" s="143">
        <v>0</v>
      </c>
      <c r="W13" s="52">
        <f>AVERAGE(V13,O13,H13)</f>
        <v>0</v>
      </c>
      <c r="X13" s="9"/>
      <c r="Y13" s="9"/>
      <c r="Z13" s="9"/>
      <c r="AA13" s="11"/>
      <c r="AB13" s="12"/>
      <c r="AC13" s="12"/>
      <c r="AD13" s="12"/>
      <c r="AE13" s="9"/>
      <c r="AF13" s="9"/>
      <c r="AG13" s="2"/>
    </row>
    <row r="14" spans="2:33" x14ac:dyDescent="0.25">
      <c r="B14" s="145">
        <v>2.8</v>
      </c>
      <c r="C14" s="180"/>
      <c r="D14" s="181"/>
      <c r="E14" s="181"/>
      <c r="F14" s="182"/>
      <c r="G14" s="142"/>
      <c r="H14" s="158">
        <f>100*G13/SUM(G$13:G$28)</f>
        <v>0</v>
      </c>
      <c r="I14" s="145">
        <v>2.8</v>
      </c>
      <c r="J14" s="180"/>
      <c r="K14" s="181"/>
      <c r="L14" s="181"/>
      <c r="M14" s="182"/>
      <c r="N14" s="144"/>
      <c r="O14" s="143">
        <f>100*N13/SUM(N$13:N$28)</f>
        <v>0</v>
      </c>
      <c r="P14" s="145">
        <v>2.8</v>
      </c>
      <c r="Q14" s="180"/>
      <c r="R14" s="181"/>
      <c r="S14" s="181"/>
      <c r="T14" s="182"/>
      <c r="U14" s="49"/>
      <c r="V14" s="143">
        <f>100*U13/SUM(U$13:U$28)</f>
        <v>0</v>
      </c>
      <c r="W14" s="52">
        <f t="shared" ref="W14:W25" si="0">AVERAGE(V14,O14,H14)</f>
        <v>0</v>
      </c>
      <c r="X14" s="9"/>
      <c r="Y14" s="9"/>
      <c r="Z14" s="9"/>
      <c r="AA14" s="11"/>
      <c r="AB14" s="12"/>
      <c r="AC14" s="12"/>
      <c r="AD14" s="12"/>
      <c r="AE14" s="9"/>
      <c r="AF14" s="9"/>
      <c r="AG14" s="2"/>
    </row>
    <row r="15" spans="2:33" x14ac:dyDescent="0.25">
      <c r="B15" s="141">
        <v>4</v>
      </c>
      <c r="C15" s="180"/>
      <c r="D15" s="181"/>
      <c r="E15" s="181"/>
      <c r="F15" s="182"/>
      <c r="G15" s="142"/>
      <c r="H15" s="158">
        <f>100*G14/SUM(G$13:G$28)+H14</f>
        <v>0</v>
      </c>
      <c r="I15" s="141">
        <v>4</v>
      </c>
      <c r="J15" s="180"/>
      <c r="K15" s="181"/>
      <c r="L15" s="181"/>
      <c r="M15" s="182"/>
      <c r="N15" s="144"/>
      <c r="O15" s="143">
        <f>100*N14/SUM(N$13:N$28)+O14</f>
        <v>0</v>
      </c>
      <c r="P15" s="141">
        <v>4</v>
      </c>
      <c r="Q15" s="180"/>
      <c r="R15" s="181"/>
      <c r="S15" s="181"/>
      <c r="T15" s="182"/>
      <c r="U15" s="49"/>
      <c r="V15" s="143">
        <f>100*U14/SUM(U$13:U$28)+V14</f>
        <v>0</v>
      </c>
      <c r="W15" s="52">
        <f t="shared" si="0"/>
        <v>0</v>
      </c>
      <c r="X15" s="9"/>
      <c r="Y15" s="9"/>
      <c r="Z15" s="9"/>
      <c r="AA15" s="11"/>
      <c r="AB15" s="9"/>
      <c r="AC15" s="9"/>
      <c r="AD15" s="9"/>
      <c r="AE15" s="9"/>
      <c r="AF15" s="9"/>
      <c r="AG15" s="2"/>
    </row>
    <row r="16" spans="2:33" ht="18" x14ac:dyDescent="0.25">
      <c r="B16" s="141">
        <v>5.6</v>
      </c>
      <c r="C16" s="180"/>
      <c r="D16" s="181"/>
      <c r="E16" s="181"/>
      <c r="F16" s="182"/>
      <c r="G16" s="142">
        <v>2</v>
      </c>
      <c r="H16" s="158">
        <f t="shared" ref="H16:H28" si="1">100*G15/SUM(G$13:G$28)+H15</f>
        <v>0</v>
      </c>
      <c r="I16" s="141">
        <v>5.6</v>
      </c>
      <c r="J16" s="180"/>
      <c r="K16" s="181"/>
      <c r="L16" s="181"/>
      <c r="M16" s="182"/>
      <c r="N16" s="144"/>
      <c r="O16" s="143">
        <f t="shared" ref="O16:O28" si="2">100*N15/SUM(N$13:N$28)+O15</f>
        <v>0</v>
      </c>
      <c r="P16" s="141">
        <v>5.6</v>
      </c>
      <c r="Q16" s="180"/>
      <c r="R16" s="181"/>
      <c r="S16" s="181"/>
      <c r="T16" s="182"/>
      <c r="U16" s="49">
        <v>1</v>
      </c>
      <c r="V16" s="143">
        <f t="shared" ref="V16:V28" si="3">100*U15/SUM(U$13:U$28)+V15</f>
        <v>0</v>
      </c>
      <c r="W16" s="52">
        <f t="shared" si="0"/>
        <v>0</v>
      </c>
      <c r="X16" s="41" t="s">
        <v>33</v>
      </c>
      <c r="Y16" s="25"/>
      <c r="Z16" s="25"/>
      <c r="AA16" s="34"/>
      <c r="AB16" s="35"/>
      <c r="AC16" s="35"/>
      <c r="AD16" s="35"/>
      <c r="AE16" s="35"/>
      <c r="AF16" s="35"/>
      <c r="AG16" s="2"/>
    </row>
    <row r="17" spans="2:33" x14ac:dyDescent="0.25">
      <c r="B17" s="141">
        <v>8</v>
      </c>
      <c r="C17" s="180"/>
      <c r="D17" s="181"/>
      <c r="E17" s="181"/>
      <c r="F17" s="182"/>
      <c r="G17" s="142">
        <v>9</v>
      </c>
      <c r="H17" s="158">
        <f t="shared" si="1"/>
        <v>2</v>
      </c>
      <c r="I17" s="141">
        <v>8</v>
      </c>
      <c r="J17" s="180"/>
      <c r="K17" s="181"/>
      <c r="L17" s="181"/>
      <c r="M17" s="182"/>
      <c r="N17" s="144">
        <v>9</v>
      </c>
      <c r="O17" s="143">
        <f t="shared" si="2"/>
        <v>0</v>
      </c>
      <c r="P17" s="141">
        <v>8</v>
      </c>
      <c r="Q17" s="180"/>
      <c r="R17" s="181"/>
      <c r="S17" s="181"/>
      <c r="T17" s="182"/>
      <c r="U17" s="49">
        <v>3</v>
      </c>
      <c r="V17" s="143">
        <f t="shared" si="3"/>
        <v>1</v>
      </c>
      <c r="W17" s="52">
        <f t="shared" si="0"/>
        <v>1</v>
      </c>
      <c r="X17" s="35" t="s">
        <v>34</v>
      </c>
      <c r="Y17" s="194" t="s">
        <v>35</v>
      </c>
      <c r="Z17" s="194"/>
      <c r="AA17" s="194"/>
      <c r="AB17" s="194"/>
      <c r="AC17" s="194"/>
      <c r="AD17" s="194"/>
      <c r="AE17" s="194"/>
      <c r="AF17" s="194"/>
      <c r="AG17" s="8"/>
    </row>
    <row r="18" spans="2:33" x14ac:dyDescent="0.25">
      <c r="B18" s="141">
        <v>11</v>
      </c>
      <c r="C18" s="180"/>
      <c r="D18" s="181"/>
      <c r="E18" s="181"/>
      <c r="F18" s="182"/>
      <c r="G18" s="142">
        <v>14</v>
      </c>
      <c r="H18" s="158">
        <f t="shared" si="1"/>
        <v>11</v>
      </c>
      <c r="I18" s="141">
        <v>11</v>
      </c>
      <c r="J18" s="180"/>
      <c r="K18" s="181"/>
      <c r="L18" s="181"/>
      <c r="M18" s="182"/>
      <c r="N18" s="144">
        <v>12</v>
      </c>
      <c r="O18" s="157">
        <f t="shared" si="2"/>
        <v>8.8235294117647065</v>
      </c>
      <c r="P18" s="141">
        <v>11</v>
      </c>
      <c r="Q18" s="180"/>
      <c r="R18" s="181"/>
      <c r="S18" s="181"/>
      <c r="T18" s="182"/>
      <c r="U18" s="49">
        <v>13</v>
      </c>
      <c r="V18" s="143">
        <f t="shared" si="3"/>
        <v>4</v>
      </c>
      <c r="W18" s="52">
        <f>AVERAGE(V18,O18,H18)</f>
        <v>7.9411764705882355</v>
      </c>
      <c r="X18" s="42">
        <v>614</v>
      </c>
      <c r="Y18" s="163" t="s">
        <v>36</v>
      </c>
      <c r="Z18" s="164"/>
      <c r="AA18" s="164"/>
      <c r="AB18" s="164"/>
      <c r="AC18" s="164"/>
      <c r="AD18" s="164"/>
      <c r="AE18" s="164"/>
      <c r="AF18" s="165"/>
      <c r="AG18" s="18"/>
    </row>
    <row r="19" spans="2:33" x14ac:dyDescent="0.25">
      <c r="B19" s="141">
        <v>16</v>
      </c>
      <c r="C19" s="180"/>
      <c r="D19" s="181"/>
      <c r="E19" s="181"/>
      <c r="F19" s="182"/>
      <c r="G19" s="142">
        <v>34</v>
      </c>
      <c r="H19" s="158">
        <f t="shared" si="1"/>
        <v>25</v>
      </c>
      <c r="I19" s="141">
        <v>16</v>
      </c>
      <c r="J19" s="180"/>
      <c r="K19" s="181"/>
      <c r="L19" s="181"/>
      <c r="M19" s="182"/>
      <c r="N19" s="144">
        <v>26</v>
      </c>
      <c r="O19" s="157">
        <f t="shared" si="2"/>
        <v>20.588235294117649</v>
      </c>
      <c r="P19" s="141">
        <v>16</v>
      </c>
      <c r="Q19" s="180"/>
      <c r="R19" s="181"/>
      <c r="S19" s="181"/>
      <c r="T19" s="182"/>
      <c r="U19" s="49">
        <v>12</v>
      </c>
      <c r="V19" s="143">
        <f t="shared" si="3"/>
        <v>17</v>
      </c>
      <c r="W19" s="52">
        <f t="shared" si="0"/>
        <v>20.862745098039216</v>
      </c>
      <c r="X19" s="42">
        <v>615</v>
      </c>
      <c r="Y19" s="163" t="s">
        <v>37</v>
      </c>
      <c r="Z19" s="164"/>
      <c r="AA19" s="164"/>
      <c r="AB19" s="164"/>
      <c r="AC19" s="164"/>
      <c r="AD19" s="164"/>
      <c r="AE19" s="164"/>
      <c r="AF19" s="165"/>
      <c r="AG19" s="18"/>
    </row>
    <row r="20" spans="2:33" x14ac:dyDescent="0.25">
      <c r="B20" s="141">
        <v>22.5</v>
      </c>
      <c r="C20" s="180"/>
      <c r="D20" s="181"/>
      <c r="E20" s="181"/>
      <c r="F20" s="182"/>
      <c r="G20" s="142">
        <v>22</v>
      </c>
      <c r="H20" s="158">
        <f t="shared" si="1"/>
        <v>59</v>
      </c>
      <c r="I20" s="141">
        <v>22.5</v>
      </c>
      <c r="J20" s="180"/>
      <c r="K20" s="181"/>
      <c r="L20" s="181"/>
      <c r="M20" s="182"/>
      <c r="N20" s="144">
        <v>25</v>
      </c>
      <c r="O20" s="157">
        <f t="shared" si="2"/>
        <v>46.078431372549019</v>
      </c>
      <c r="P20" s="141">
        <v>22.5</v>
      </c>
      <c r="Q20" s="180"/>
      <c r="R20" s="181"/>
      <c r="S20" s="181"/>
      <c r="T20" s="182"/>
      <c r="U20" s="49">
        <v>23</v>
      </c>
      <c r="V20" s="143">
        <f t="shared" si="3"/>
        <v>29</v>
      </c>
      <c r="W20" s="52">
        <f t="shared" si="0"/>
        <v>44.692810457516337</v>
      </c>
      <c r="X20" s="20">
        <v>616</v>
      </c>
      <c r="Y20" s="163" t="s">
        <v>38</v>
      </c>
      <c r="Z20" s="164"/>
      <c r="AA20" s="164"/>
      <c r="AB20" s="164"/>
      <c r="AC20" s="164"/>
      <c r="AD20" s="164"/>
      <c r="AE20" s="164"/>
      <c r="AF20" s="165"/>
      <c r="AG20" s="18"/>
    </row>
    <row r="21" spans="2:33" x14ac:dyDescent="0.25">
      <c r="B21" s="141">
        <v>32</v>
      </c>
      <c r="C21" s="180"/>
      <c r="D21" s="181"/>
      <c r="E21" s="181"/>
      <c r="F21" s="182"/>
      <c r="G21" s="142">
        <v>13</v>
      </c>
      <c r="H21" s="158">
        <f t="shared" si="1"/>
        <v>81</v>
      </c>
      <c r="I21" s="141">
        <v>32</v>
      </c>
      <c r="J21" s="180"/>
      <c r="K21" s="181"/>
      <c r="L21" s="181"/>
      <c r="M21" s="182"/>
      <c r="N21" s="144">
        <v>14</v>
      </c>
      <c r="O21" s="157">
        <f>100*N20/SUM(N$13:N$28)+O20</f>
        <v>70.588235294117652</v>
      </c>
      <c r="P21" s="141">
        <v>32</v>
      </c>
      <c r="Q21" s="180"/>
      <c r="R21" s="181"/>
      <c r="S21" s="181"/>
      <c r="T21" s="182"/>
      <c r="U21" s="49">
        <v>23</v>
      </c>
      <c r="V21" s="143">
        <f t="shared" si="3"/>
        <v>52</v>
      </c>
      <c r="W21" s="52">
        <f t="shared" si="0"/>
        <v>67.862745098039213</v>
      </c>
      <c r="X21" s="20">
        <v>617</v>
      </c>
      <c r="Y21" s="163" t="s">
        <v>39</v>
      </c>
      <c r="Z21" s="164"/>
      <c r="AA21" s="164"/>
      <c r="AB21" s="164"/>
      <c r="AC21" s="164"/>
      <c r="AD21" s="164"/>
      <c r="AE21" s="164"/>
      <c r="AF21" s="165"/>
      <c r="AG21" s="18"/>
    </row>
    <row r="22" spans="2:33" x14ac:dyDescent="0.25">
      <c r="B22" s="141">
        <v>45</v>
      </c>
      <c r="C22" s="180"/>
      <c r="D22" s="181"/>
      <c r="E22" s="181"/>
      <c r="F22" s="182"/>
      <c r="G22" s="142">
        <v>4</v>
      </c>
      <c r="H22" s="158">
        <f t="shared" si="1"/>
        <v>94</v>
      </c>
      <c r="I22" s="141">
        <v>45</v>
      </c>
      <c r="J22" s="180"/>
      <c r="K22" s="181"/>
      <c r="L22" s="181"/>
      <c r="M22" s="182"/>
      <c r="N22" s="50">
        <v>16</v>
      </c>
      <c r="O22" s="157">
        <f t="shared" si="2"/>
        <v>84.313725490196077</v>
      </c>
      <c r="P22" s="141">
        <v>45</v>
      </c>
      <c r="Q22" s="180"/>
      <c r="R22" s="181"/>
      <c r="S22" s="181"/>
      <c r="T22" s="182"/>
      <c r="U22" s="49">
        <v>13</v>
      </c>
      <c r="V22" s="143">
        <f t="shared" si="3"/>
        <v>75</v>
      </c>
      <c r="W22" s="52">
        <f t="shared" si="0"/>
        <v>84.437908496732021</v>
      </c>
      <c r="X22" s="20">
        <v>619</v>
      </c>
      <c r="Y22" s="163" t="s">
        <v>40</v>
      </c>
      <c r="Z22" s="164"/>
      <c r="AA22" s="164"/>
      <c r="AB22" s="164"/>
      <c r="AC22" s="164"/>
      <c r="AD22" s="164"/>
      <c r="AE22" s="164"/>
      <c r="AF22" s="165"/>
      <c r="AG22" s="18"/>
    </row>
    <row r="23" spans="2:33" x14ac:dyDescent="0.25">
      <c r="B23" s="146">
        <v>64</v>
      </c>
      <c r="C23" s="180"/>
      <c r="D23" s="181"/>
      <c r="E23" s="181"/>
      <c r="F23" s="182"/>
      <c r="G23" s="142"/>
      <c r="H23" s="158">
        <f t="shared" si="1"/>
        <v>98</v>
      </c>
      <c r="I23" s="146">
        <v>64</v>
      </c>
      <c r="J23" s="180"/>
      <c r="K23" s="181"/>
      <c r="L23" s="181"/>
      <c r="M23" s="182"/>
      <c r="N23" s="147"/>
      <c r="O23" s="143">
        <f t="shared" si="2"/>
        <v>100</v>
      </c>
      <c r="P23" s="146">
        <v>64</v>
      </c>
      <c r="Q23" s="180"/>
      <c r="R23" s="181"/>
      <c r="S23" s="181"/>
      <c r="T23" s="182"/>
      <c r="U23" s="51">
        <v>8</v>
      </c>
      <c r="V23" s="143">
        <f t="shared" si="3"/>
        <v>88</v>
      </c>
      <c r="W23" s="52">
        <f t="shared" si="0"/>
        <v>95.333333333333329</v>
      </c>
      <c r="X23" s="20"/>
      <c r="Y23" s="163"/>
      <c r="Z23" s="164"/>
      <c r="AA23" s="164"/>
      <c r="AB23" s="164"/>
      <c r="AC23" s="164"/>
      <c r="AD23" s="164"/>
      <c r="AE23" s="164"/>
      <c r="AF23" s="165"/>
      <c r="AG23" s="18"/>
    </row>
    <row r="24" spans="2:33" x14ac:dyDescent="0.25">
      <c r="B24" s="141">
        <v>90</v>
      </c>
      <c r="C24" s="180"/>
      <c r="D24" s="181"/>
      <c r="E24" s="181"/>
      <c r="F24" s="182"/>
      <c r="G24" s="142">
        <v>2</v>
      </c>
      <c r="H24" s="158">
        <f t="shared" si="1"/>
        <v>98</v>
      </c>
      <c r="I24" s="141">
        <v>90</v>
      </c>
      <c r="J24" s="180"/>
      <c r="K24" s="181"/>
      <c r="L24" s="181"/>
      <c r="M24" s="182"/>
      <c r="N24" s="19"/>
      <c r="O24" s="143">
        <f t="shared" si="2"/>
        <v>100</v>
      </c>
      <c r="P24" s="141">
        <v>90</v>
      </c>
      <c r="Q24" s="180"/>
      <c r="R24" s="181"/>
      <c r="S24" s="181"/>
      <c r="T24" s="182"/>
      <c r="U24" s="51">
        <v>4</v>
      </c>
      <c r="V24" s="143">
        <f t="shared" si="3"/>
        <v>96</v>
      </c>
      <c r="W24" s="52">
        <f t="shared" si="0"/>
        <v>98</v>
      </c>
      <c r="X24" s="20"/>
      <c r="Y24" s="163"/>
      <c r="Z24" s="164"/>
      <c r="AA24" s="164"/>
      <c r="AB24" s="164"/>
      <c r="AC24" s="164"/>
      <c r="AD24" s="164"/>
      <c r="AE24" s="164"/>
      <c r="AF24" s="165"/>
      <c r="AG24" s="18"/>
    </row>
    <row r="25" spans="2:33" x14ac:dyDescent="0.25">
      <c r="B25" s="145">
        <v>128</v>
      </c>
      <c r="C25" s="180"/>
      <c r="D25" s="181"/>
      <c r="E25" s="181"/>
      <c r="F25" s="182"/>
      <c r="G25" s="142"/>
      <c r="H25" s="158">
        <f t="shared" si="1"/>
        <v>100</v>
      </c>
      <c r="I25" s="145">
        <v>128</v>
      </c>
      <c r="J25" s="180"/>
      <c r="K25" s="181"/>
      <c r="L25" s="181"/>
      <c r="M25" s="182"/>
      <c r="N25" s="19"/>
      <c r="O25" s="143">
        <f t="shared" si="2"/>
        <v>100</v>
      </c>
      <c r="P25" s="145">
        <v>128</v>
      </c>
      <c r="Q25" s="180"/>
      <c r="R25" s="181"/>
      <c r="S25" s="181"/>
      <c r="T25" s="182"/>
      <c r="U25" s="51"/>
      <c r="V25" s="143">
        <f t="shared" si="3"/>
        <v>100</v>
      </c>
      <c r="W25" s="52">
        <f t="shared" si="0"/>
        <v>100</v>
      </c>
      <c r="X25" s="20"/>
      <c r="Y25" s="163"/>
      <c r="Z25" s="164"/>
      <c r="AA25" s="164"/>
      <c r="AB25" s="164"/>
      <c r="AC25" s="164"/>
      <c r="AD25" s="164"/>
      <c r="AE25" s="164"/>
      <c r="AF25" s="165"/>
      <c r="AG25" s="18"/>
    </row>
    <row r="26" spans="2:33" x14ac:dyDescent="0.25">
      <c r="B26" s="145">
        <v>180</v>
      </c>
      <c r="C26" s="180"/>
      <c r="D26" s="181"/>
      <c r="E26" s="181"/>
      <c r="F26" s="182"/>
      <c r="G26" s="142"/>
      <c r="H26" s="158">
        <f t="shared" si="1"/>
        <v>100</v>
      </c>
      <c r="I26" s="145">
        <v>180</v>
      </c>
      <c r="J26" s="180"/>
      <c r="K26" s="181"/>
      <c r="L26" s="181"/>
      <c r="M26" s="182"/>
      <c r="N26" s="144"/>
      <c r="O26" s="143">
        <f t="shared" si="2"/>
        <v>100</v>
      </c>
      <c r="P26" s="145">
        <v>180</v>
      </c>
      <c r="Q26" s="180"/>
      <c r="R26" s="181"/>
      <c r="S26" s="181"/>
      <c r="T26" s="182"/>
      <c r="U26" s="51"/>
      <c r="V26" s="143">
        <f t="shared" si="3"/>
        <v>100</v>
      </c>
      <c r="W26" s="52">
        <f>AVERAGE(H26,V26,O26)</f>
        <v>100</v>
      </c>
      <c r="X26" s="20"/>
      <c r="Y26" s="163"/>
      <c r="Z26" s="164"/>
      <c r="AA26" s="164"/>
      <c r="AB26" s="164"/>
      <c r="AC26" s="164"/>
      <c r="AD26" s="164"/>
      <c r="AE26" s="164"/>
      <c r="AF26" s="165"/>
      <c r="AG26" s="18"/>
    </row>
    <row r="27" spans="2:33" x14ac:dyDescent="0.25">
      <c r="B27" s="145">
        <v>256</v>
      </c>
      <c r="C27" s="180"/>
      <c r="D27" s="181"/>
      <c r="E27" s="181"/>
      <c r="F27" s="182"/>
      <c r="G27" s="142"/>
      <c r="H27" s="158">
        <f t="shared" si="1"/>
        <v>100</v>
      </c>
      <c r="I27" s="145">
        <v>256</v>
      </c>
      <c r="J27" s="180"/>
      <c r="K27" s="181"/>
      <c r="L27" s="181"/>
      <c r="M27" s="182"/>
      <c r="N27" s="144"/>
      <c r="O27" s="143">
        <f t="shared" si="2"/>
        <v>100</v>
      </c>
      <c r="P27" s="145">
        <v>256</v>
      </c>
      <c r="Q27" s="180"/>
      <c r="R27" s="181"/>
      <c r="S27" s="181"/>
      <c r="T27" s="182"/>
      <c r="U27" s="51"/>
      <c r="V27" s="143">
        <f t="shared" si="3"/>
        <v>100</v>
      </c>
      <c r="W27" s="52">
        <f>AVERAGE(H27,V27,O27)</f>
        <v>100</v>
      </c>
      <c r="X27" s="20"/>
      <c r="Y27" s="163"/>
      <c r="Z27" s="164"/>
      <c r="AA27" s="164"/>
      <c r="AB27" s="164"/>
      <c r="AC27" s="164"/>
      <c r="AD27" s="164"/>
      <c r="AE27" s="164"/>
      <c r="AF27" s="165"/>
      <c r="AG27" s="18"/>
    </row>
    <row r="28" spans="2:33" ht="18" thickBot="1" x14ac:dyDescent="0.3">
      <c r="B28" s="148">
        <v>360</v>
      </c>
      <c r="C28" s="191"/>
      <c r="D28" s="192"/>
      <c r="E28" s="192"/>
      <c r="F28" s="193"/>
      <c r="G28" s="149"/>
      <c r="H28" s="158">
        <f t="shared" si="1"/>
        <v>100</v>
      </c>
      <c r="I28" s="148">
        <v>360</v>
      </c>
      <c r="J28" s="191"/>
      <c r="K28" s="192"/>
      <c r="L28" s="192"/>
      <c r="M28" s="193"/>
      <c r="N28" s="150"/>
      <c r="O28" s="143">
        <f t="shared" si="2"/>
        <v>100</v>
      </c>
      <c r="P28" s="148">
        <v>360</v>
      </c>
      <c r="Q28" s="191"/>
      <c r="R28" s="192"/>
      <c r="S28" s="192"/>
      <c r="T28" s="193"/>
      <c r="U28" s="151"/>
      <c r="V28" s="143">
        <f t="shared" si="3"/>
        <v>100</v>
      </c>
      <c r="W28" s="54">
        <f>AVERAGE(V28,O28,H28)</f>
        <v>100</v>
      </c>
      <c r="X28" s="20"/>
      <c r="Y28" s="163"/>
      <c r="Z28" s="164"/>
      <c r="AA28" s="164"/>
      <c r="AB28" s="164"/>
      <c r="AC28" s="164"/>
      <c r="AD28" s="164"/>
      <c r="AE28" s="164"/>
      <c r="AF28" s="165"/>
      <c r="AG28" s="43"/>
    </row>
    <row r="29" spans="2:33" x14ac:dyDescent="0.25">
      <c r="B29" s="18"/>
      <c r="C29" s="18"/>
      <c r="D29" s="18"/>
      <c r="E29" s="18"/>
      <c r="F29" s="18"/>
      <c r="G29" s="18"/>
      <c r="H29" s="21"/>
      <c r="I29" s="18"/>
      <c r="J29" s="18"/>
      <c r="K29" s="18"/>
      <c r="L29" s="18"/>
      <c r="M29" s="18"/>
      <c r="N29" s="18"/>
      <c r="O29" s="18"/>
      <c r="P29" s="18"/>
      <c r="Q29" s="18"/>
      <c r="R29" s="18"/>
      <c r="S29" s="18"/>
      <c r="T29" s="18"/>
      <c r="U29" s="18"/>
      <c r="V29" s="18"/>
      <c r="W29" s="18"/>
      <c r="X29" s="20"/>
      <c r="Y29" s="163"/>
      <c r="Z29" s="164"/>
      <c r="AA29" s="164"/>
      <c r="AB29" s="164"/>
      <c r="AC29" s="164"/>
      <c r="AD29" s="164"/>
      <c r="AE29" s="164"/>
      <c r="AF29" s="165"/>
      <c r="AG29" s="18"/>
    </row>
    <row r="30" spans="2:33" ht="15.75" thickBot="1" x14ac:dyDescent="0.3">
      <c r="B30" s="18"/>
      <c r="C30" s="186" t="s">
        <v>41</v>
      </c>
      <c r="D30" s="186"/>
      <c r="E30" s="186"/>
      <c r="F30" s="186"/>
      <c r="G30" s="186"/>
      <c r="H30" s="186"/>
      <c r="I30" s="55"/>
      <c r="J30" s="186" t="s">
        <v>42</v>
      </c>
      <c r="K30" s="186"/>
      <c r="L30" s="186"/>
      <c r="M30" s="186"/>
      <c r="N30" s="186"/>
      <c r="O30" s="186"/>
      <c r="P30" s="55"/>
      <c r="Q30" s="186" t="s">
        <v>43</v>
      </c>
      <c r="R30" s="186"/>
      <c r="S30" s="186"/>
      <c r="T30" s="186"/>
      <c r="U30" s="186"/>
      <c r="V30" s="186"/>
      <c r="W30" s="18"/>
      <c r="X30" s="20"/>
      <c r="Y30" s="163"/>
      <c r="Z30" s="164"/>
      <c r="AA30" s="164"/>
      <c r="AB30" s="164"/>
      <c r="AC30" s="164"/>
      <c r="AD30" s="164"/>
      <c r="AE30" s="164"/>
      <c r="AF30" s="165"/>
      <c r="AG30" s="18"/>
    </row>
    <row r="31" spans="2:33" x14ac:dyDescent="0.25">
      <c r="B31" s="18"/>
      <c r="C31" s="23"/>
      <c r="D31" s="24"/>
      <c r="E31" s="24"/>
      <c r="F31" s="24"/>
      <c r="G31" s="189"/>
      <c r="H31" s="190"/>
      <c r="I31" s="25"/>
      <c r="J31" s="23"/>
      <c r="K31" s="24"/>
      <c r="L31" s="24"/>
      <c r="M31" s="24"/>
      <c r="N31" s="189"/>
      <c r="O31" s="190"/>
      <c r="P31" s="18"/>
      <c r="Q31" s="23"/>
      <c r="R31" s="24"/>
      <c r="S31" s="24"/>
      <c r="T31" s="24"/>
      <c r="U31" s="189"/>
      <c r="V31" s="190"/>
      <c r="W31" s="18"/>
      <c r="X31" s="18"/>
      <c r="Y31" s="18"/>
      <c r="Z31" s="18"/>
      <c r="AA31" s="18"/>
      <c r="AB31" s="18"/>
      <c r="AC31" s="18"/>
      <c r="AD31" s="18"/>
      <c r="AE31" s="18"/>
      <c r="AF31" s="18"/>
      <c r="AG31" s="18"/>
    </row>
    <row r="32" spans="2:33" x14ac:dyDescent="0.25">
      <c r="B32" s="18"/>
      <c r="C32" s="26"/>
      <c r="D32" s="27"/>
      <c r="E32" s="27"/>
      <c r="F32" s="27"/>
      <c r="G32" s="187"/>
      <c r="H32" s="188"/>
      <c r="I32" s="25"/>
      <c r="J32" s="26"/>
      <c r="K32" s="27"/>
      <c r="L32" s="27"/>
      <c r="M32" s="27"/>
      <c r="N32" s="187"/>
      <c r="O32" s="188"/>
      <c r="P32" s="18"/>
      <c r="Q32" s="26"/>
      <c r="R32" s="27"/>
      <c r="S32" s="27"/>
      <c r="T32" s="27"/>
      <c r="U32" s="187"/>
      <c r="V32" s="188"/>
      <c r="W32" s="18"/>
      <c r="X32" s="2"/>
      <c r="Y32" s="18"/>
      <c r="Z32" s="18"/>
      <c r="AA32" s="2"/>
      <c r="AB32" s="18"/>
      <c r="AC32" s="2"/>
      <c r="AD32" s="21"/>
      <c r="AE32" s="18"/>
      <c r="AF32" s="32"/>
      <c r="AG32" s="18"/>
    </row>
    <row r="33" spans="2:32" ht="18" x14ac:dyDescent="0.25">
      <c r="B33" s="18"/>
      <c r="C33" s="26"/>
      <c r="D33" s="27"/>
      <c r="E33" s="27"/>
      <c r="F33" s="27"/>
      <c r="G33" s="187"/>
      <c r="H33" s="188"/>
      <c r="I33" s="25"/>
      <c r="J33" s="26"/>
      <c r="K33" s="27"/>
      <c r="L33" s="27"/>
      <c r="M33" s="27"/>
      <c r="N33" s="187"/>
      <c r="O33" s="188"/>
      <c r="P33" s="18"/>
      <c r="Q33" s="26"/>
      <c r="R33" s="27"/>
      <c r="S33" s="27"/>
      <c r="T33" s="27"/>
      <c r="U33" s="187"/>
      <c r="V33" s="188"/>
      <c r="W33" s="18"/>
      <c r="X33" s="18"/>
      <c r="Y33" s="44"/>
      <c r="Z33" s="185"/>
      <c r="AA33" s="185"/>
      <c r="AB33" s="185"/>
      <c r="AC33" s="22"/>
      <c r="AD33" s="18"/>
      <c r="AE33" s="37"/>
      <c r="AF33" s="45"/>
    </row>
    <row r="34" spans="2:32" ht="18.75" thickBot="1" x14ac:dyDescent="0.3">
      <c r="B34" s="18"/>
      <c r="C34" s="28"/>
      <c r="D34" s="29"/>
      <c r="E34" s="29"/>
      <c r="F34" s="29"/>
      <c r="G34" s="183"/>
      <c r="H34" s="184"/>
      <c r="I34" s="25"/>
      <c r="J34" s="28"/>
      <c r="K34" s="29"/>
      <c r="L34" s="29"/>
      <c r="M34" s="29"/>
      <c r="N34" s="30"/>
      <c r="O34" s="31"/>
      <c r="P34" s="18"/>
      <c r="Q34" s="28"/>
      <c r="R34" s="29"/>
      <c r="S34" s="29"/>
      <c r="T34" s="29"/>
      <c r="U34" s="183"/>
      <c r="V34" s="184"/>
      <c r="W34" s="18"/>
      <c r="X34" s="18"/>
      <c r="Y34" s="44"/>
      <c r="Z34" s="185"/>
      <c r="AA34" s="185"/>
      <c r="AB34" s="185"/>
      <c r="AC34" s="22"/>
      <c r="AD34" s="18"/>
      <c r="AE34" s="37"/>
      <c r="AF34" s="45"/>
    </row>
    <row r="35" spans="2:32" x14ac:dyDescent="0.25">
      <c r="B35" s="57" t="s">
        <v>44</v>
      </c>
      <c r="C35" s="18" t="s">
        <v>45</v>
      </c>
      <c r="D35" s="18"/>
      <c r="E35" s="18"/>
      <c r="F35" s="18"/>
      <c r="G35" s="57"/>
      <c r="H35" s="21"/>
      <c r="I35" s="18"/>
      <c r="J35" s="18"/>
      <c r="K35" s="57" t="s">
        <v>46</v>
      </c>
      <c r="L35" s="57"/>
      <c r="M35" s="57">
        <v>620</v>
      </c>
      <c r="N35" s="57"/>
      <c r="O35" s="18"/>
      <c r="P35" s="18"/>
      <c r="Q35" s="18"/>
      <c r="R35" s="68"/>
      <c r="S35" s="68"/>
      <c r="T35" s="68"/>
      <c r="U35" s="18"/>
      <c r="V35" s="68" t="s">
        <v>132</v>
      </c>
      <c r="W35" s="18"/>
      <c r="X35" s="2" t="s">
        <v>47</v>
      </c>
      <c r="Y35" s="2"/>
      <c r="Z35" s="2"/>
      <c r="AA35" s="2" t="s">
        <v>46</v>
      </c>
      <c r="AB35" s="2">
        <v>621</v>
      </c>
      <c r="AC35" s="18"/>
      <c r="AD35" s="2"/>
      <c r="AE35" s="2"/>
      <c r="AF35" s="32" t="s">
        <v>48</v>
      </c>
    </row>
    <row r="36" spans="2:32" x14ac:dyDescent="0.25">
      <c r="B36" s="18"/>
      <c r="C36" s="18"/>
      <c r="D36" s="18"/>
      <c r="E36" s="18"/>
      <c r="F36" s="18"/>
      <c r="G36" s="25"/>
      <c r="H36" s="33"/>
      <c r="I36" s="25"/>
      <c r="J36" s="25"/>
      <c r="K36" s="25"/>
      <c r="L36" s="25"/>
      <c r="M36" s="25"/>
      <c r="N36" s="34"/>
      <c r="O36" s="35"/>
      <c r="P36" s="35"/>
      <c r="Q36" s="35"/>
      <c r="R36" s="35"/>
      <c r="S36" s="35"/>
      <c r="T36" s="35"/>
      <c r="U36" s="18"/>
      <c r="V36" s="18"/>
      <c r="W36" s="18"/>
      <c r="X36" s="18"/>
      <c r="Y36" s="18"/>
      <c r="Z36" s="22"/>
      <c r="AA36" s="46"/>
      <c r="AB36" s="22"/>
      <c r="AC36" s="18"/>
      <c r="AD36" s="35"/>
      <c r="AE36" s="35"/>
      <c r="AF36" s="18"/>
    </row>
    <row r="37" spans="2:32" x14ac:dyDescent="0.25">
      <c r="B37" s="18"/>
      <c r="C37" s="18"/>
      <c r="D37" s="18"/>
      <c r="E37" s="18"/>
      <c r="F37" s="18"/>
      <c r="G37" s="18"/>
      <c r="H37" s="21"/>
      <c r="I37" s="18"/>
      <c r="J37" s="18"/>
      <c r="K37" s="18"/>
      <c r="L37" s="18"/>
      <c r="M37" s="18"/>
      <c r="N37" s="18"/>
      <c r="O37" s="18"/>
      <c r="P37" s="18"/>
      <c r="Q37" s="18"/>
      <c r="R37" s="18"/>
      <c r="S37" s="18"/>
      <c r="T37" s="18"/>
      <c r="U37" s="18"/>
      <c r="V37" s="18"/>
      <c r="W37" s="18"/>
      <c r="X37" s="18"/>
      <c r="Y37" s="35"/>
      <c r="Z37" s="25"/>
      <c r="AA37" s="25"/>
      <c r="AB37" s="34"/>
      <c r="AC37" s="35"/>
      <c r="AD37" s="35"/>
      <c r="AE37" s="35"/>
      <c r="AF37" s="18"/>
    </row>
    <row r="38" spans="2:32" x14ac:dyDescent="0.25">
      <c r="B38" s="18"/>
      <c r="C38" s="18"/>
      <c r="D38" s="18"/>
      <c r="E38" s="152"/>
      <c r="F38" s="152"/>
      <c r="G38" s="152"/>
      <c r="H38" s="153"/>
      <c r="I38" s="152"/>
      <c r="J38" s="152"/>
      <c r="K38" s="152"/>
      <c r="L38" s="152"/>
      <c r="M38" s="152"/>
      <c r="N38" s="152"/>
      <c r="O38" s="152"/>
      <c r="P38" s="152"/>
      <c r="Q38" s="152"/>
      <c r="R38" s="152"/>
      <c r="S38" s="152"/>
      <c r="T38" s="152"/>
      <c r="U38" s="152"/>
      <c r="V38" s="152"/>
      <c r="W38" s="152" t="s">
        <v>131</v>
      </c>
      <c r="X38" s="18"/>
      <c r="Y38" s="25"/>
      <c r="Z38" s="25"/>
      <c r="AA38" s="25"/>
      <c r="AB38" s="34"/>
      <c r="AC38" s="35"/>
      <c r="AD38" s="18"/>
      <c r="AE38" s="35"/>
      <c r="AF38" s="18"/>
    </row>
    <row r="39" spans="2:32" x14ac:dyDescent="0.25">
      <c r="B39" s="18"/>
      <c r="C39" s="18"/>
      <c r="D39" s="18"/>
      <c r="E39" s="133" t="s">
        <v>126</v>
      </c>
      <c r="F39" s="133" t="s">
        <v>25</v>
      </c>
      <c r="G39" s="152"/>
      <c r="H39" s="152"/>
      <c r="I39" s="152"/>
      <c r="J39" s="152"/>
      <c r="K39" s="152"/>
      <c r="L39" s="133" t="s">
        <v>126</v>
      </c>
      <c r="M39" s="133" t="s">
        <v>25</v>
      </c>
      <c r="N39" s="152"/>
      <c r="O39" s="152"/>
      <c r="P39" s="152"/>
      <c r="Q39" s="152"/>
      <c r="R39" s="152"/>
      <c r="S39" s="133" t="s">
        <v>126</v>
      </c>
      <c r="T39" s="133" t="s">
        <v>25</v>
      </c>
      <c r="U39" s="152"/>
      <c r="V39" s="152"/>
      <c r="W39" s="133" t="s">
        <v>25</v>
      </c>
      <c r="X39" s="18"/>
      <c r="Y39" s="25"/>
      <c r="Z39" s="25"/>
      <c r="AA39" s="25"/>
      <c r="AB39" s="34"/>
      <c r="AC39" s="35"/>
      <c r="AD39" s="18"/>
      <c r="AE39" s="35"/>
      <c r="AF39" s="18"/>
    </row>
    <row r="40" spans="2:32" x14ac:dyDescent="0.25">
      <c r="B40" s="18"/>
      <c r="C40" s="18"/>
      <c r="D40" s="18"/>
      <c r="E40" s="133">
        <v>16</v>
      </c>
      <c r="F40" s="134">
        <f ca="1">10^(FORECAST(E40,LOG(OFFSET(B$13:B$28,MATCH(E40,H$13:H$28,1)-1,0,2)),OFFSET(H$13:H$28,MATCH(E40,H$13:H$28,1)-1,0,2)))</f>
        <v>12.575045847260807</v>
      </c>
      <c r="G40" s="152"/>
      <c r="H40" s="152"/>
      <c r="I40" s="152"/>
      <c r="J40" s="152"/>
      <c r="K40" s="152"/>
      <c r="L40" s="133">
        <v>16</v>
      </c>
      <c r="M40" s="134">
        <f ca="1">10^(FORECAST(L40,LOG(OFFSET(I$13:I$28,MATCH(L40,O$13:O$28,1)-1,0,2)),OFFSET(O$13:O$28,MATCH(L40,O$13:O$28,1)-1,0,2)))</f>
        <v>13.824719763858411</v>
      </c>
      <c r="N40" s="152"/>
      <c r="O40" s="152"/>
      <c r="P40" s="152"/>
      <c r="Q40" s="152"/>
      <c r="R40" s="152"/>
      <c r="S40" s="133">
        <v>16</v>
      </c>
      <c r="T40" s="134">
        <f ca="1">10^(FORECAST(S40,LOG(OFFSET(P$13:P$28,MATCH(S40,V$13:V$28,1)-1,0,2)),OFFSET(V$13:V$28,MATCH(S40,V$13:V$28,1)-1,0,2)))</f>
        <v>15.545421363741138</v>
      </c>
      <c r="U40" s="152"/>
      <c r="V40" s="154"/>
      <c r="W40" s="134">
        <f ca="1">10^(FORECAST(S40,LOG(OFFSET(P$13:P$28,MATCH(S40,W$13:W$28,1)-1,0,2)),OFFSET(W$13:W$28,MATCH(S40,W$13:W$28,1)-1,0,2)))</f>
        <v>13.895724073808029</v>
      </c>
      <c r="X40" s="18"/>
      <c r="Y40" s="18"/>
      <c r="Z40" s="18"/>
      <c r="AA40" s="18"/>
      <c r="AB40" s="18"/>
      <c r="AC40" s="18"/>
      <c r="AD40" s="18"/>
      <c r="AE40" s="18"/>
      <c r="AF40" s="18"/>
    </row>
    <row r="41" spans="2:32" x14ac:dyDescent="0.25">
      <c r="B41" s="18"/>
      <c r="C41" s="18"/>
      <c r="D41" s="18"/>
      <c r="E41" s="133">
        <v>50</v>
      </c>
      <c r="F41" s="134">
        <f t="shared" ref="F41:F43" ca="1" si="4">10^(FORECAST(E41,LOG(OFFSET(B$13:B$28,MATCH(E41,H$13:H$28,1)-1,0,2)),OFFSET(H$13:H$28,MATCH(E41,H$13:H$28,1)-1,0,2)))</f>
        <v>20.558408627163068</v>
      </c>
      <c r="G41" s="152"/>
      <c r="H41" s="152"/>
      <c r="I41" s="152"/>
      <c r="J41" s="152"/>
      <c r="K41" s="152"/>
      <c r="L41" s="133">
        <v>50</v>
      </c>
      <c r="M41" s="134">
        <f t="shared" ref="M41:M43" ca="1" si="5">10^(FORECAST(L41,LOG(OFFSET(I$13:I$28,MATCH(L41,O$13:O$28,1)-1,0,2)),OFFSET(O$13:O$28,MATCH(L41,O$13:O$28,1)-1,0,2)))</f>
        <v>23.8044039668785</v>
      </c>
      <c r="N41" s="152"/>
      <c r="O41" s="152"/>
      <c r="P41" s="152"/>
      <c r="Q41" s="152"/>
      <c r="R41" s="152"/>
      <c r="S41" s="133">
        <v>50</v>
      </c>
      <c r="T41" s="134">
        <f t="shared" ref="T41:T43" ca="1" si="6">10^(FORECAST(S41,LOG(OFFSET(P$13:P$28,MATCH(S41,V$13:V$28,1)-1,0,2)),OFFSET(V$13:V$28,MATCH(S41,V$13:V$28,1)-1,0,2)))</f>
        <v>31.034764917924782</v>
      </c>
      <c r="U41" s="152"/>
      <c r="V41" s="154"/>
      <c r="W41" s="134">
        <f t="shared" ref="W41:W43" ca="1" si="7">10^(FORECAST(S41,LOG(OFFSET(P$13:P$28,MATCH(S41,W$13:W$28,1)-1,0,2)),OFFSET(W$13:W$28,MATCH(S41,W$13:W$28,1)-1,0,2)))</f>
        <v>24.39048750075499</v>
      </c>
      <c r="X41" s="18"/>
      <c r="Y41" s="18"/>
      <c r="Z41" s="18"/>
      <c r="AA41" s="18"/>
      <c r="AB41" s="18"/>
      <c r="AC41" s="18"/>
      <c r="AD41" s="18"/>
      <c r="AE41" s="18"/>
      <c r="AF41" s="18"/>
    </row>
    <row r="42" spans="2:32" x14ac:dyDescent="0.25">
      <c r="B42" s="18"/>
      <c r="C42" s="18"/>
      <c r="D42" s="18"/>
      <c r="E42" s="133">
        <v>84</v>
      </c>
      <c r="F42" s="134">
        <f t="shared" ca="1" si="4"/>
        <v>34.619297888442574</v>
      </c>
      <c r="G42" s="152"/>
      <c r="H42" s="152"/>
      <c r="I42" s="152"/>
      <c r="J42" s="152"/>
      <c r="K42" s="152"/>
      <c r="L42" s="133">
        <v>84</v>
      </c>
      <c r="M42" s="134">
        <f t="shared" ca="1" si="5"/>
        <v>44.650695417807718</v>
      </c>
      <c r="N42" s="152"/>
      <c r="O42" s="152"/>
      <c r="P42" s="152"/>
      <c r="Q42" s="152"/>
      <c r="R42" s="152"/>
      <c r="S42" s="133">
        <v>84</v>
      </c>
      <c r="T42" s="134">
        <f t="shared" ca="1" si="6"/>
        <v>57.426594572333315</v>
      </c>
      <c r="U42" s="152"/>
      <c r="V42" s="154"/>
      <c r="W42" s="134">
        <f t="shared" ca="1" si="7"/>
        <v>44.596499076814951</v>
      </c>
      <c r="X42" s="18"/>
      <c r="Y42" s="18"/>
      <c r="Z42" s="18"/>
      <c r="AA42" s="18"/>
      <c r="AB42" s="18"/>
      <c r="AC42" s="18"/>
      <c r="AD42" s="18"/>
      <c r="AE42" s="18"/>
      <c r="AF42" s="18"/>
    </row>
    <row r="43" spans="2:32" x14ac:dyDescent="0.25">
      <c r="B43" s="18"/>
      <c r="C43" s="18"/>
      <c r="D43" s="18"/>
      <c r="E43" s="133">
        <v>90</v>
      </c>
      <c r="F43" s="134">
        <f t="shared" ca="1" si="4"/>
        <v>40.518635394113822</v>
      </c>
      <c r="G43" s="152"/>
      <c r="H43" s="152"/>
      <c r="I43" s="152"/>
      <c r="J43" s="152"/>
      <c r="K43" s="152"/>
      <c r="L43" s="133">
        <v>90</v>
      </c>
      <c r="M43" s="134">
        <f t="shared" ca="1" si="5"/>
        <v>51.128519595975249</v>
      </c>
      <c r="N43" s="152"/>
      <c r="O43" s="152"/>
      <c r="P43" s="152"/>
      <c r="Q43" s="152"/>
      <c r="R43" s="152"/>
      <c r="S43" s="133">
        <v>90</v>
      </c>
      <c r="T43" s="134">
        <f t="shared" ca="1" si="6"/>
        <v>69.69403479508577</v>
      </c>
      <c r="U43" s="152"/>
      <c r="V43" s="154"/>
      <c r="W43" s="134">
        <f t="shared" ca="1" si="7"/>
        <v>53.864431562216964</v>
      </c>
      <c r="X43" s="18"/>
      <c r="Y43" s="18"/>
      <c r="Z43" s="18"/>
      <c r="AA43" s="18"/>
      <c r="AB43" s="18"/>
      <c r="AC43" s="18"/>
      <c r="AD43" s="18"/>
      <c r="AE43" s="18"/>
      <c r="AF43" s="18"/>
    </row>
    <row r="44" spans="2:32" x14ac:dyDescent="0.25">
      <c r="B44" s="18"/>
      <c r="C44" s="18"/>
      <c r="D44" s="18"/>
      <c r="E44" s="135"/>
      <c r="F44" s="135"/>
      <c r="G44" s="152"/>
      <c r="H44" s="152"/>
      <c r="I44" s="152"/>
      <c r="J44" s="152"/>
      <c r="K44" s="152"/>
      <c r="L44" s="135"/>
      <c r="M44" s="135"/>
      <c r="N44" s="152"/>
      <c r="O44" s="152"/>
      <c r="P44" s="152"/>
      <c r="Q44" s="152"/>
      <c r="R44" s="152"/>
      <c r="S44" s="135"/>
      <c r="T44" s="135"/>
      <c r="U44" s="152"/>
      <c r="V44" s="152"/>
      <c r="W44" s="135"/>
      <c r="X44" s="18"/>
      <c r="Y44" s="18"/>
      <c r="Z44" s="18"/>
      <c r="AA44" s="18"/>
      <c r="AB44" s="18"/>
      <c r="AC44" s="18"/>
      <c r="AD44" s="18"/>
      <c r="AE44" s="18"/>
      <c r="AF44" s="18"/>
    </row>
    <row r="45" spans="2:32" x14ac:dyDescent="0.25">
      <c r="B45" s="18"/>
      <c r="C45" s="18"/>
      <c r="D45" s="18"/>
      <c r="E45" s="133" t="s">
        <v>127</v>
      </c>
      <c r="F45" s="134">
        <f ca="1">0.5*(F42/F41+F41/F40)</f>
        <v>1.6594029396139891</v>
      </c>
      <c r="G45" s="152"/>
      <c r="H45" s="152"/>
      <c r="I45" s="152"/>
      <c r="J45" s="152"/>
      <c r="K45" s="152"/>
      <c r="L45" s="133" t="s">
        <v>127</v>
      </c>
      <c r="M45" s="134">
        <f ca="1">0.5*(M42/M41+M41/M40)</f>
        <v>1.7988024968738583</v>
      </c>
      <c r="N45" s="152"/>
      <c r="O45" s="152"/>
      <c r="P45" s="152"/>
      <c r="Q45" s="152"/>
      <c r="R45" s="152"/>
      <c r="S45" s="133" t="s">
        <v>127</v>
      </c>
      <c r="T45" s="134">
        <f ca="1">0.5*(T42/T41+T41/T40)</f>
        <v>1.9233941580869409</v>
      </c>
      <c r="U45" s="152"/>
      <c r="V45" s="152"/>
      <c r="W45" s="134">
        <f ca="1">0.5*(W42/W41+W41/W40)</f>
        <v>1.7918447414949055</v>
      </c>
      <c r="X45" s="18"/>
      <c r="Y45" s="18"/>
      <c r="Z45" s="18"/>
      <c r="AA45" s="18"/>
      <c r="AB45" s="18"/>
      <c r="AC45" s="18"/>
      <c r="AD45" s="18"/>
      <c r="AE45" s="18"/>
      <c r="AF45" s="18"/>
    </row>
    <row r="46" spans="2:32" x14ac:dyDescent="0.25">
      <c r="B46" s="18"/>
      <c r="C46" s="18"/>
      <c r="D46" s="18"/>
      <c r="E46" s="135"/>
      <c r="F46" s="134"/>
      <c r="G46" s="152"/>
      <c r="H46" s="152"/>
      <c r="I46" s="152"/>
      <c r="J46" s="152"/>
      <c r="K46" s="152"/>
      <c r="L46" s="135"/>
      <c r="M46" s="134"/>
      <c r="N46" s="152"/>
      <c r="O46" s="152"/>
      <c r="P46" s="152"/>
      <c r="Q46" s="152"/>
      <c r="R46" s="152"/>
      <c r="S46" s="135"/>
      <c r="T46" s="134"/>
      <c r="U46" s="152"/>
      <c r="V46" s="152"/>
      <c r="W46" s="134"/>
      <c r="X46" s="18"/>
      <c r="Y46" s="18"/>
      <c r="Z46" s="18"/>
      <c r="AA46" s="18"/>
      <c r="AB46" s="18"/>
      <c r="AC46" s="18"/>
      <c r="AD46" s="18"/>
      <c r="AE46" s="18"/>
      <c r="AF46" s="18"/>
    </row>
    <row r="47" spans="2:32" x14ac:dyDescent="0.25">
      <c r="B47" s="18"/>
      <c r="C47" s="18"/>
      <c r="D47" s="18"/>
      <c r="E47" s="135" t="s">
        <v>129</v>
      </c>
      <c r="F47" s="134">
        <f>H12</f>
        <v>14</v>
      </c>
      <c r="G47" s="152"/>
      <c r="H47" s="152"/>
      <c r="I47" s="152"/>
      <c r="J47" s="152"/>
      <c r="K47" s="152"/>
      <c r="L47" s="135" t="s">
        <v>129</v>
      </c>
      <c r="M47" s="134">
        <f>O12</f>
        <v>11</v>
      </c>
      <c r="N47" s="152"/>
      <c r="O47" s="152"/>
      <c r="P47" s="152"/>
      <c r="Q47" s="152"/>
      <c r="R47" s="152"/>
      <c r="S47" s="135" t="s">
        <v>129</v>
      </c>
      <c r="T47" s="134">
        <f>V12</f>
        <v>14</v>
      </c>
      <c r="U47" s="152"/>
      <c r="V47" s="152"/>
      <c r="W47" s="134">
        <f>AVERAGE(T47,M47,F47)</f>
        <v>13</v>
      </c>
      <c r="X47" s="18"/>
      <c r="Y47" s="18"/>
      <c r="Z47" s="18"/>
      <c r="AA47" s="18"/>
      <c r="AB47" s="18"/>
      <c r="AC47" s="18"/>
      <c r="AD47" s="18"/>
      <c r="AE47" s="18"/>
      <c r="AF47" s="18"/>
    </row>
    <row r="48" spans="2:32" x14ac:dyDescent="0.25">
      <c r="B48" s="18"/>
      <c r="C48" s="18"/>
      <c r="D48" s="18"/>
      <c r="E48" s="155"/>
      <c r="F48" s="156"/>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row>
    <row r="49" spans="2:23" x14ac:dyDescent="0.25">
      <c r="B49" s="18"/>
      <c r="C49" s="18"/>
      <c r="D49" s="18"/>
      <c r="E49" s="18"/>
      <c r="F49" s="18"/>
      <c r="G49" s="18"/>
      <c r="H49" s="21"/>
      <c r="I49" s="18"/>
      <c r="J49" s="18"/>
      <c r="K49" s="18"/>
      <c r="L49" s="18"/>
      <c r="M49" s="18"/>
      <c r="N49" s="18"/>
      <c r="O49" s="18"/>
      <c r="P49" s="18"/>
      <c r="Q49" s="18"/>
      <c r="R49" s="18"/>
      <c r="S49" s="18"/>
      <c r="T49" s="18"/>
      <c r="U49" s="18"/>
      <c r="V49" s="18"/>
      <c r="W49" s="18"/>
    </row>
    <row r="50" spans="2:23" x14ac:dyDescent="0.25">
      <c r="H50" s="21"/>
    </row>
    <row r="51" spans="2:23" x14ac:dyDescent="0.25">
      <c r="H51" s="21"/>
    </row>
    <row r="52" spans="2:23" x14ac:dyDescent="0.25">
      <c r="H52" s="21"/>
    </row>
    <row r="53" spans="2:23" x14ac:dyDescent="0.25">
      <c r="H53" s="21"/>
    </row>
    <row r="54" spans="2:23" x14ac:dyDescent="0.25">
      <c r="H54" s="21"/>
    </row>
    <row r="55" spans="2:23" x14ac:dyDescent="0.25">
      <c r="H55" s="21"/>
    </row>
    <row r="56" spans="2:23" x14ac:dyDescent="0.25">
      <c r="H56" s="21"/>
    </row>
    <row r="57" spans="2:23" x14ac:dyDescent="0.25">
      <c r="H57" s="21"/>
    </row>
    <row r="58" spans="2:23" x14ac:dyDescent="0.25">
      <c r="H58" s="21"/>
    </row>
    <row r="59" spans="2:23" x14ac:dyDescent="0.25">
      <c r="H59" s="21"/>
    </row>
    <row r="60" spans="2:23" x14ac:dyDescent="0.25">
      <c r="H60" s="21"/>
    </row>
    <row r="61" spans="2:23" x14ac:dyDescent="0.25">
      <c r="H61" s="21"/>
    </row>
    <row r="62" spans="2:23" x14ac:dyDescent="0.25">
      <c r="H62" s="21"/>
    </row>
    <row r="63" spans="2:23" x14ac:dyDescent="0.25">
      <c r="H63" s="21"/>
    </row>
    <row r="64" spans="2:23" x14ac:dyDescent="0.25">
      <c r="H64" s="21"/>
    </row>
    <row r="65" spans="8:8" x14ac:dyDescent="0.25">
      <c r="H65" s="21"/>
    </row>
    <row r="66" spans="8:8" x14ac:dyDescent="0.25">
      <c r="H66" s="21"/>
    </row>
    <row r="67" spans="8:8" x14ac:dyDescent="0.25">
      <c r="H67" s="21"/>
    </row>
    <row r="68" spans="8:8" x14ac:dyDescent="0.25">
      <c r="H68" s="21"/>
    </row>
    <row r="69" spans="8:8" x14ac:dyDescent="0.25">
      <c r="H69" s="21"/>
    </row>
    <row r="70" spans="8:8" x14ac:dyDescent="0.25">
      <c r="H70" s="21"/>
    </row>
    <row r="71" spans="8:8" x14ac:dyDescent="0.25">
      <c r="H71" s="21"/>
    </row>
    <row r="72" spans="8:8" x14ac:dyDescent="0.25">
      <c r="H72" s="21"/>
    </row>
    <row r="73" spans="8:8" x14ac:dyDescent="0.25">
      <c r="H73" s="21"/>
    </row>
    <row r="74" spans="8:8" x14ac:dyDescent="0.25">
      <c r="H74" s="21"/>
    </row>
    <row r="75" spans="8:8" x14ac:dyDescent="0.25">
      <c r="H75" s="21"/>
    </row>
    <row r="76" spans="8:8" x14ac:dyDescent="0.25">
      <c r="H76" s="21"/>
    </row>
    <row r="77" spans="8:8" x14ac:dyDescent="0.25">
      <c r="H77" s="21"/>
    </row>
    <row r="78" spans="8:8" x14ac:dyDescent="0.25">
      <c r="H78" s="21"/>
    </row>
    <row r="79" spans="8:8" x14ac:dyDescent="0.25">
      <c r="H79" s="21"/>
    </row>
    <row r="80" spans="8:8" x14ac:dyDescent="0.25">
      <c r="H80" s="21"/>
    </row>
    <row r="81" spans="8:8" x14ac:dyDescent="0.25">
      <c r="H81" s="21"/>
    </row>
    <row r="82" spans="8:8" x14ac:dyDescent="0.25">
      <c r="H82" s="21"/>
    </row>
    <row r="83" spans="8:8" x14ac:dyDescent="0.25">
      <c r="H83" s="21"/>
    </row>
    <row r="84" spans="8:8" x14ac:dyDescent="0.25">
      <c r="H84" s="21"/>
    </row>
    <row r="85" spans="8:8" x14ac:dyDescent="0.25">
      <c r="H85" s="21"/>
    </row>
    <row r="86" spans="8:8" x14ac:dyDescent="0.25">
      <c r="H86" s="21"/>
    </row>
    <row r="87" spans="8:8" x14ac:dyDescent="0.25">
      <c r="H87" s="21"/>
    </row>
    <row r="88" spans="8:8" x14ac:dyDescent="0.25">
      <c r="H88" s="21"/>
    </row>
    <row r="89" spans="8:8" x14ac:dyDescent="0.25">
      <c r="H89" s="21"/>
    </row>
    <row r="90" spans="8:8" x14ac:dyDescent="0.25">
      <c r="H90" s="21"/>
    </row>
    <row r="91" spans="8:8" x14ac:dyDescent="0.25">
      <c r="H91" s="21"/>
    </row>
    <row r="92" spans="8:8" x14ac:dyDescent="0.25">
      <c r="H92" s="21"/>
    </row>
    <row r="93" spans="8:8" x14ac:dyDescent="0.25">
      <c r="H93" s="21"/>
    </row>
    <row r="94" spans="8:8" x14ac:dyDescent="0.25">
      <c r="H94" s="21"/>
    </row>
    <row r="95" spans="8:8" x14ac:dyDescent="0.25">
      <c r="H95" s="21"/>
    </row>
    <row r="96" spans="8:8" x14ac:dyDescent="0.25">
      <c r="H96" s="21"/>
    </row>
    <row r="97" spans="8:33" x14ac:dyDescent="0.25">
      <c r="H97" s="21"/>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row>
    <row r="98" spans="8:33" x14ac:dyDescent="0.25">
      <c r="H98" s="1"/>
      <c r="I98" s="1"/>
      <c r="J98" s="1"/>
      <c r="K98" s="1"/>
      <c r="L98" s="1"/>
      <c r="M98" s="1"/>
      <c r="N98" s="1"/>
      <c r="O98" s="1"/>
      <c r="P98" s="1"/>
      <c r="Q98" s="1"/>
      <c r="R98" s="1"/>
      <c r="S98" s="1"/>
      <c r="T98" s="1"/>
      <c r="U98" s="1"/>
      <c r="V98" s="1"/>
      <c r="W98" s="1"/>
      <c r="X98" s="18"/>
      <c r="Y98" s="18"/>
      <c r="Z98" s="18"/>
      <c r="AA98" s="18"/>
      <c r="AB98" s="18"/>
      <c r="AC98" s="18"/>
      <c r="AD98" s="18"/>
      <c r="AE98" s="18"/>
      <c r="AF98" s="18"/>
      <c r="AG98" s="18"/>
    </row>
    <row r="99" spans="8:33" x14ac:dyDescent="0.25">
      <c r="H99" s="1"/>
      <c r="I99" s="1"/>
      <c r="J99" s="1"/>
      <c r="K99" s="1"/>
      <c r="L99" s="1"/>
      <c r="M99" s="1"/>
      <c r="N99" s="1"/>
      <c r="O99" s="1"/>
      <c r="P99" s="1"/>
      <c r="Q99" s="1"/>
      <c r="R99" s="1"/>
      <c r="S99" s="1"/>
      <c r="T99" s="1"/>
      <c r="U99" s="1"/>
      <c r="V99" s="1"/>
      <c r="W99" s="1"/>
      <c r="X99" s="18"/>
      <c r="Y99" s="18"/>
      <c r="Z99" s="18"/>
      <c r="AA99" s="18"/>
      <c r="AB99" s="18"/>
      <c r="AC99" s="18"/>
      <c r="AD99" s="18"/>
      <c r="AE99" s="18"/>
      <c r="AF99" s="18"/>
      <c r="AG99" s="18"/>
    </row>
  </sheetData>
  <mergeCells count="87">
    <mergeCell ref="B2:V2"/>
    <mergeCell ref="X2:AE2"/>
    <mergeCell ref="C10:H10"/>
    <mergeCell ref="C11:F11"/>
    <mergeCell ref="J11:M11"/>
    <mergeCell ref="Q11:T11"/>
    <mergeCell ref="C12:F12"/>
    <mergeCell ref="J12:M12"/>
    <mergeCell ref="Q12:T12"/>
    <mergeCell ref="C13:F13"/>
    <mergeCell ref="J13:M13"/>
    <mergeCell ref="Q13:T13"/>
    <mergeCell ref="C14:F14"/>
    <mergeCell ref="J14:M14"/>
    <mergeCell ref="Q14:T14"/>
    <mergeCell ref="C15:F15"/>
    <mergeCell ref="J15:M15"/>
    <mergeCell ref="Q15:T15"/>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20:F20"/>
    <mergeCell ref="J20:M20"/>
    <mergeCell ref="Q20:T20"/>
    <mergeCell ref="Y20:AF20"/>
    <mergeCell ref="C21:F21"/>
    <mergeCell ref="J21:M21"/>
    <mergeCell ref="Q21:T21"/>
    <mergeCell ref="Y21:AF21"/>
    <mergeCell ref="C24:F24"/>
    <mergeCell ref="J24:M24"/>
    <mergeCell ref="Q24:T24"/>
    <mergeCell ref="Y24:AF24"/>
    <mergeCell ref="C25:F25"/>
    <mergeCell ref="J25:M25"/>
    <mergeCell ref="Q25:T25"/>
    <mergeCell ref="Y25:AF25"/>
    <mergeCell ref="C22:F22"/>
    <mergeCell ref="J22:M22"/>
    <mergeCell ref="Q22:T22"/>
    <mergeCell ref="Y22:AF22"/>
    <mergeCell ref="C23:F23"/>
    <mergeCell ref="J23:M23"/>
    <mergeCell ref="Q23:T23"/>
    <mergeCell ref="Y23:AF23"/>
    <mergeCell ref="U32:V32"/>
    <mergeCell ref="C27:F27"/>
    <mergeCell ref="J27:M27"/>
    <mergeCell ref="Q27:T27"/>
    <mergeCell ref="Y27:AF27"/>
    <mergeCell ref="Y29:AF29"/>
    <mergeCell ref="C28:F28"/>
    <mergeCell ref="J28:M28"/>
    <mergeCell ref="Q28:T28"/>
    <mergeCell ref="Y28:AF28"/>
    <mergeCell ref="N31:O31"/>
    <mergeCell ref="U31:V31"/>
    <mergeCell ref="G32:H32"/>
    <mergeCell ref="N32:O32"/>
    <mergeCell ref="C26:F26"/>
    <mergeCell ref="J26:M26"/>
    <mergeCell ref="Q26:T26"/>
    <mergeCell ref="Y26:AF26"/>
    <mergeCell ref="G34:H34"/>
    <mergeCell ref="U34:V34"/>
    <mergeCell ref="Z34:AB34"/>
    <mergeCell ref="C30:H30"/>
    <mergeCell ref="J30:O30"/>
    <mergeCell ref="Q30:V30"/>
    <mergeCell ref="Y30:AF30"/>
    <mergeCell ref="G33:H33"/>
    <mergeCell ref="N33:O33"/>
    <mergeCell ref="U33:V33"/>
    <mergeCell ref="Z33:AB33"/>
    <mergeCell ref="G31:H3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F23" sqref="F23"/>
    </sheetView>
  </sheetViews>
  <sheetFormatPr defaultRowHeight="15" x14ac:dyDescent="0.25"/>
  <sheetData>
    <row r="6" spans="3:8" x14ac:dyDescent="0.25">
      <c r="C6" s="135"/>
      <c r="D6" s="200" t="s">
        <v>133</v>
      </c>
      <c r="E6" s="200"/>
      <c r="F6" s="200"/>
      <c r="G6" s="200"/>
      <c r="H6" s="133" t="s">
        <v>134</v>
      </c>
    </row>
    <row r="7" spans="3:8" x14ac:dyDescent="0.25">
      <c r="C7" s="135"/>
      <c r="D7" s="133" t="s">
        <v>26</v>
      </c>
      <c r="E7" s="133" t="s">
        <v>29</v>
      </c>
      <c r="F7" s="133" t="s">
        <v>30</v>
      </c>
      <c r="G7" s="133" t="s">
        <v>135</v>
      </c>
      <c r="H7" s="133" t="s">
        <v>136</v>
      </c>
    </row>
    <row r="8" spans="3:8" x14ac:dyDescent="0.25">
      <c r="C8" s="135" t="s">
        <v>137</v>
      </c>
      <c r="D8" s="134">
        <f ca="1">Surface!F40</f>
        <v>12.575045847260807</v>
      </c>
      <c r="E8" s="134">
        <f ca="1">Surface!M40</f>
        <v>13.824719763858411</v>
      </c>
      <c r="F8" s="134">
        <f ca="1">Surface!T40</f>
        <v>15.545421363741138</v>
      </c>
      <c r="G8" s="134">
        <f ca="1">Surface!W40</f>
        <v>13.895724073808029</v>
      </c>
      <c r="H8" s="134">
        <f ca="1">SubS!AE30</f>
        <v>0.46042136515909604</v>
      </c>
    </row>
    <row r="9" spans="3:8" x14ac:dyDescent="0.25">
      <c r="C9" s="135" t="s">
        <v>138</v>
      </c>
      <c r="D9" s="134">
        <f ca="1">Surface!F41</f>
        <v>20.558408627163068</v>
      </c>
      <c r="E9" s="134">
        <f ca="1">Surface!M41</f>
        <v>23.8044039668785</v>
      </c>
      <c r="F9" s="134">
        <f ca="1">Surface!T41</f>
        <v>31.034764917924782</v>
      </c>
      <c r="G9" s="134">
        <f ca="1">Surface!W41</f>
        <v>24.39048750075499</v>
      </c>
      <c r="H9" s="134">
        <f ca="1">SubS!AE31</f>
        <v>21.815276833089992</v>
      </c>
    </row>
    <row r="10" spans="3:8" x14ac:dyDescent="0.25">
      <c r="C10" s="135" t="s">
        <v>139</v>
      </c>
      <c r="D10" s="134">
        <f ca="1">Surface!F42</f>
        <v>34.619297888442574</v>
      </c>
      <c r="E10" s="134">
        <f ca="1">Surface!M42</f>
        <v>44.650695417807718</v>
      </c>
      <c r="F10" s="134">
        <f ca="1">Surface!T42</f>
        <v>57.426594572333315</v>
      </c>
      <c r="G10" s="134">
        <f ca="1">Surface!W42</f>
        <v>44.596499076814951</v>
      </c>
      <c r="H10" s="134">
        <f ca="1">SubS!AE32</f>
        <v>59.070901093597556</v>
      </c>
    </row>
    <row r="11" spans="3:8" x14ac:dyDescent="0.25">
      <c r="C11" s="135" t="s">
        <v>140</v>
      </c>
      <c r="D11" s="134">
        <f ca="1">Surface!F43</f>
        <v>40.518635394113822</v>
      </c>
      <c r="E11" s="134">
        <f ca="1">Surface!M43</f>
        <v>51.128519595975249</v>
      </c>
      <c r="F11" s="134">
        <f ca="1">Surface!T43</f>
        <v>69.69403479508577</v>
      </c>
      <c r="G11" s="134">
        <f ca="1">Surface!W43</f>
        <v>53.864431562216964</v>
      </c>
      <c r="H11" s="134">
        <f ca="1">SubS!AE33</f>
        <v>70.38652889338556</v>
      </c>
    </row>
    <row r="12" spans="3:8" x14ac:dyDescent="0.25">
      <c r="C12" s="135"/>
      <c r="D12" s="134"/>
      <c r="E12" s="134"/>
      <c r="F12" s="134"/>
      <c r="G12" s="134"/>
      <c r="H12" s="134"/>
    </row>
    <row r="13" spans="3:8" x14ac:dyDescent="0.25">
      <c r="C13" s="135" t="s">
        <v>141</v>
      </c>
      <c r="D13" s="134">
        <f ca="1">Surface!F45</f>
        <v>1.6594029396139891</v>
      </c>
      <c r="E13" s="134">
        <f ca="1">Surface!M45</f>
        <v>1.7988024968738583</v>
      </c>
      <c r="F13" s="134">
        <f ca="1">Surface!T45</f>
        <v>1.9233941580869409</v>
      </c>
      <c r="G13" s="134">
        <f ca="1">Surface!W45</f>
        <v>1.7918447414949055</v>
      </c>
      <c r="H13" s="134">
        <f ca="1">SubS!AE35</f>
        <v>25.044445025453307</v>
      </c>
    </row>
    <row r="14" spans="3:8" x14ac:dyDescent="0.25">
      <c r="C14" s="135" t="s">
        <v>142</v>
      </c>
      <c r="D14" s="134">
        <f>Surface!F47</f>
        <v>14</v>
      </c>
      <c r="E14" s="134">
        <f>Surface!M47</f>
        <v>11</v>
      </c>
      <c r="F14" s="134">
        <f>Surface!T47</f>
        <v>14</v>
      </c>
      <c r="G14" s="134">
        <f>Surface!W47</f>
        <v>13</v>
      </c>
      <c r="H14" s="135"/>
    </row>
    <row r="15" spans="3:8" x14ac:dyDescent="0.25">
      <c r="C15" s="135"/>
      <c r="D15" s="135"/>
      <c r="E15" s="135"/>
      <c r="F15" s="135"/>
      <c r="G15" s="135"/>
      <c r="H15" s="135"/>
    </row>
    <row r="16" spans="3:8" x14ac:dyDescent="0.25">
      <c r="C16" s="135" t="s">
        <v>143</v>
      </c>
      <c r="D16" s="135"/>
      <c r="E16" s="135"/>
      <c r="F16" s="135"/>
      <c r="G16" s="135"/>
      <c r="H16" s="134">
        <f>SubS!AE36</f>
        <v>73.689586956557179</v>
      </c>
    </row>
    <row r="17" spans="3:8" x14ac:dyDescent="0.25">
      <c r="C17" s="135" t="s">
        <v>144</v>
      </c>
      <c r="D17" s="135"/>
      <c r="E17" s="135"/>
      <c r="F17" s="135"/>
      <c r="G17" s="135"/>
      <c r="H17" s="134">
        <f>SubS!AE37</f>
        <v>25.892787439578644</v>
      </c>
    </row>
    <row r="18" spans="3:8" x14ac:dyDescent="0.25">
      <c r="C18" s="135" t="s">
        <v>145</v>
      </c>
      <c r="D18" s="135"/>
      <c r="E18" s="135"/>
      <c r="F18" s="135"/>
      <c r="G18" s="135"/>
      <c r="H18" s="134">
        <f>SubS!AE38</f>
        <v>0.41762560386417169</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A6" sqref="A6"/>
    </sheetView>
  </sheetViews>
  <sheetFormatPr defaultRowHeight="15" x14ac:dyDescent="0.25"/>
  <sheetData>
    <row r="1" spans="1:1" x14ac:dyDescent="0.25">
      <c r="A1" s="159" t="s">
        <v>146</v>
      </c>
    </row>
    <row r="2" spans="1:1" x14ac:dyDescent="0.25">
      <c r="A2" s="159"/>
    </row>
    <row r="3" spans="1:1" x14ac:dyDescent="0.25">
      <c r="A3" s="159" t="s">
        <v>149</v>
      </c>
    </row>
    <row r="4" spans="1:1" x14ac:dyDescent="0.25">
      <c r="A4" s="159"/>
    </row>
    <row r="5" spans="1:1" x14ac:dyDescent="0.25">
      <c r="A5" s="159" t="s">
        <v>150</v>
      </c>
    </row>
    <row r="6" spans="1:1" x14ac:dyDescent="0.25">
      <c r="A6" s="159"/>
    </row>
    <row r="7" spans="1:1" x14ac:dyDescent="0.25">
      <c r="A7" s="159" t="s">
        <v>147</v>
      </c>
    </row>
    <row r="8" spans="1:1" x14ac:dyDescent="0.25">
      <c r="A8" s="159"/>
    </row>
    <row r="9" spans="1:1" x14ac:dyDescent="0.25">
      <c r="A9" s="159"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2013-09-27T21:54:41Z</dcterms:created>
  <dcterms:modified xsi:type="dcterms:W3CDTF">2014-01-22T01:17:29Z</dcterms:modified>
</cp:coreProperties>
</file>